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18/ProblemesEnClasse/"/>
    </mc:Choice>
  </mc:AlternateContent>
  <xr:revisionPtr revIDLastSave="101" documentId="102_{08D77B55-B7B3-4C53-A3A4-59132081D1CE}" xr6:coauthVersionLast="47" xr6:coauthVersionMax="47" xr10:uidLastSave="{46EBD847-4298-4CA1-9461-C281EA7ECDE2}"/>
  <bookViews>
    <workbookView xWindow="-120" yWindow="-120" windowWidth="38640" windowHeight="21120" xr2:uid="{00000000-000D-0000-FFFF-FFFF00000000}"/>
  </bookViews>
  <sheets>
    <sheet name="Solution" sheetId="5" r:id="rId1"/>
    <sheet name="Solution-H2019" sheetId="2" state="hidden" r:id="rId2"/>
  </sheets>
  <definedNames>
    <definedName name="_xlnm.Print_Titles" localSheetId="0">Solution!#REF!</definedName>
    <definedName name="_xlnm.Print_Area" localSheetId="0">Solution!$A$1:$I$144</definedName>
    <definedName name="_xlnm.Print_Area" localSheetId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5" l="1"/>
  <c r="E84" i="5"/>
  <c r="G54" i="5" l="1"/>
  <c r="G55" i="5"/>
  <c r="F55" i="5"/>
  <c r="E55" i="5"/>
  <c r="G53" i="5" l="1"/>
  <c r="G14" i="5"/>
  <c r="G11" i="5" l="1"/>
  <c r="G18" i="5" s="1"/>
  <c r="F90" i="5" l="1"/>
  <c r="E90" i="5"/>
  <c r="F87" i="5"/>
  <c r="E87" i="5"/>
  <c r="F78" i="5" l="1"/>
  <c r="F79" i="5" s="1"/>
  <c r="F84" i="5" s="1"/>
  <c r="F91" i="5" s="1"/>
  <c r="E78" i="5"/>
  <c r="G78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20" i="5"/>
  <c r="F110" i="5" s="1"/>
  <c r="F131" i="5"/>
  <c r="F130" i="5"/>
  <c r="F129" i="5"/>
  <c r="F128" i="5"/>
  <c r="G58" i="5" l="1"/>
  <c r="F126" i="5"/>
  <c r="F113" i="5"/>
  <c r="E120" i="5" l="1"/>
  <c r="E119" i="5"/>
  <c r="E118" i="5"/>
  <c r="F44" i="2"/>
  <c r="E45" i="2"/>
  <c r="E46" i="2" s="1"/>
  <c r="E14" i="2" s="1"/>
  <c r="F17" i="2" s="1"/>
  <c r="F23" i="2" s="1"/>
  <c r="E33" i="2"/>
  <c r="F21" i="2"/>
  <c r="E123" i="5" l="1"/>
  <c r="F123" i="5" s="1"/>
  <c r="F132" i="5" s="1"/>
  <c r="F135" i="5" s="1"/>
  <c r="F139" i="5" l="1"/>
  <c r="F144" i="5" s="1"/>
  <c r="E79" i="5"/>
  <c r="E91" i="5" l="1"/>
</calcChain>
</file>

<file path=xl/sharedStrings.xml><?xml version="1.0" encoding="utf-8"?>
<sst xmlns="http://schemas.openxmlformats.org/spreadsheetml/2006/main" count="188" uniqueCount="171">
  <si>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</si>
  <si>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</si>
  <si>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</si>
  <si>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</si>
  <si>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</si>
  <si>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</si>
  <si>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</si>
  <si>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</si>
  <si>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</si>
  <si>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</si>
  <si>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</si>
  <si>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</si>
  <si>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</si>
  <si>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</si>
  <si>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</si>
  <si>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</si>
  <si>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</si>
  <si>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</si>
  <si>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</si>
  <si>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</si>
  <si>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</si>
  <si>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</si>
  <si>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</si>
  <si>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</si>
  <si>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</si>
  <si>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</si>
  <si>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</si>
  <si>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</si>
  <si>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</si>
  <si>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</si>
  <si>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</si>
  <si>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</si>
  <si>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</si>
  <si>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</si>
  <si>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</si>
  <si>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</si>
  <si>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</si>
  <si>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</si>
  <si>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</si>
  <si>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</si>
  <si>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</si>
  <si>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</si>
  <si>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</si>
  <si>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</si>
  <si>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</si>
  <si>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(+)</t>
  </si>
  <si>
    <t>Semaine 13 - Solution</t>
  </si>
  <si>
    <t>Salaire reçu dans l'année</t>
  </si>
  <si>
    <t>Calcul du REVENU IMPOSABLE</t>
  </si>
  <si>
    <t>Calcul du SOLDE DÛ (ou remboursement)</t>
  </si>
  <si>
    <t>Pour l'enseignant (mise à jour automatique)</t>
  </si>
  <si>
    <t>Fin tranche 1</t>
  </si>
  <si>
    <t>Taux d'imposition en vigueur (applicables sur le revenu imposable)</t>
  </si>
  <si>
    <t>Fin tranche 2</t>
  </si>
  <si>
    <t>Fin tranche 3</t>
  </si>
  <si>
    <t>Fin tranche 4</t>
  </si>
  <si>
    <t>Pers.de base</t>
  </si>
  <si>
    <t>RRQ max</t>
  </si>
  <si>
    <t>RQAP max</t>
  </si>
  <si>
    <t>AE max</t>
  </si>
  <si>
    <t>Emploi</t>
  </si>
  <si>
    <t>Médicaux seuil</t>
  </si>
  <si>
    <t>Âgées</t>
  </si>
  <si>
    <t>Âgées seuil</t>
  </si>
  <si>
    <t>Aidant naturel</t>
  </si>
  <si>
    <t>Handicapé</t>
  </si>
  <si>
    <t>Crédits d'impôt personnels</t>
  </si>
  <si>
    <t>Personnel de base</t>
  </si>
  <si>
    <t>Frais de scolarité</t>
  </si>
  <si>
    <t>Cotisations à la RRQ, au RQAP et à l'assurance emploi (AE)</t>
  </si>
  <si>
    <t>RRQ =</t>
  </si>
  <si>
    <t>RQAP =</t>
  </si>
  <si>
    <t>AE =</t>
  </si>
  <si>
    <t>Canadien pour emploi</t>
  </si>
  <si>
    <t>Impôt fédéral de base (IFB)</t>
  </si>
  <si>
    <t>Abattement d’impôt du Québec</t>
  </si>
  <si>
    <t>16,5 % x Impôt fédéral de base</t>
  </si>
  <si>
    <t>Autres crédits d’impôt</t>
  </si>
  <si>
    <t>Aucun</t>
  </si>
  <si>
    <t>Impôt payable</t>
  </si>
  <si>
    <t>Retenues d’impôt effectuées</t>
  </si>
  <si>
    <t>Versées au Gouvernement du Canada </t>
  </si>
  <si>
    <t>SOLDE DÛ (ou remboursement)</t>
  </si>
  <si>
    <t>Question 4</t>
  </si>
  <si>
    <t>Cotisations payées par l’employé à un RPA</t>
  </si>
  <si>
    <t>Cotisations payées par l’employeur à un RPA</t>
  </si>
  <si>
    <t>Revenus de placements gagnés dans le REÉR</t>
  </si>
  <si>
    <t>Non imposable</t>
  </si>
  <si>
    <t>Revenus de placements gagnés dans le CÉLI</t>
  </si>
  <si>
    <t>Revenus de placements gagnés dans le REÉÉ</t>
  </si>
  <si>
    <t>Paiements d’aide aux études (PAE)</t>
  </si>
  <si>
    <t>Revenus de placements gagnés (intérêts)</t>
  </si>
  <si>
    <t>Cotisations au REÉR (juin)</t>
  </si>
  <si>
    <t>Non déductible</t>
  </si>
  <si>
    <t>REVENU et REVENU IMPOSABLE</t>
  </si>
  <si>
    <t>Montant maximum</t>
  </si>
  <si>
    <t>Retrait du CÉLI</t>
  </si>
  <si>
    <t>Cotisations au CÉLI (mars)</t>
  </si>
  <si>
    <t>Cotisation supplémentaire au REÉR (décembre)</t>
  </si>
  <si>
    <t>Cotisation supplémentaire au CÉLI (décembre)</t>
  </si>
  <si>
    <t>Question 1</t>
  </si>
  <si>
    <t>B = Moindre de :</t>
  </si>
  <si>
    <t xml:space="preserve">    </t>
  </si>
  <si>
    <t xml:space="preserve"> (-) Les cotisations au RVÉR effectuées au cours de l’année (20XX) par</t>
  </si>
  <si>
    <r>
      <t xml:space="preserve">A = Déductions inutilisées au titre des REÉR à la fin 20WW </t>
    </r>
    <r>
      <rPr>
        <b/>
        <sz val="12"/>
        <rFont val="Times New Roman"/>
        <family val="1"/>
      </rPr>
      <t xml:space="preserve">= </t>
    </r>
  </si>
  <si>
    <t>Les revenus de placements ne sont pas considérés comme étant du revenu gagné.</t>
  </si>
  <si>
    <t>Calcul du maximum déductible au titre des REÉR pour 20XX</t>
  </si>
  <si>
    <t>(-)</t>
  </si>
  <si>
    <t>Revenu gagné pour 20WW</t>
  </si>
  <si>
    <t>FE pour 20WW</t>
  </si>
  <si>
    <r>
      <t xml:space="preserve"> (-) Les FE de l’année précédente (20WW) attribués au particulier </t>
    </r>
    <r>
      <rPr>
        <b/>
        <sz val="12"/>
        <rFont val="Times New Roman"/>
        <family val="1"/>
      </rPr>
      <t xml:space="preserve">= </t>
    </r>
  </si>
  <si>
    <t xml:space="preserve">      le particulier et par son employeur = </t>
  </si>
  <si>
    <t>(9 x Droit à la pension) – 600 $</t>
  </si>
  <si>
    <t xml:space="preserve">Cotisation annuelle déjà effectuée en 20XX (juin)  = </t>
  </si>
  <si>
    <t xml:space="preserve">Montant maximum qui peut être cotisé au REÉR en décembre 20XX = </t>
  </si>
  <si>
    <t xml:space="preserve"> Maximum déductible au titre des REÉR pour 20XX =</t>
  </si>
  <si>
    <t>Question 2</t>
  </si>
  <si>
    <t>Cotisations inutilisées de 2010 =</t>
  </si>
  <si>
    <t>Cotisations inutilisées de 2011 =</t>
  </si>
  <si>
    <t>Cotisations inutilisées de 2012 =</t>
  </si>
  <si>
    <t>Cotisations inutilisées de 2013 =</t>
  </si>
  <si>
    <t>Cotisations inutilisées de 2014 =</t>
  </si>
  <si>
    <t>Cotisations inutilisées de 2015 =</t>
  </si>
  <si>
    <t>Cotisations inutilisées de 2016 =</t>
  </si>
  <si>
    <t>Cotisations inutilisées de 2017 =</t>
  </si>
  <si>
    <t>Cotisations inutilisées de 2018 =</t>
  </si>
  <si>
    <t>Cotisations inutilisées de 2019 =</t>
  </si>
  <si>
    <t>Cotisations inutilisées de 2020 =</t>
  </si>
  <si>
    <t>Cotisations inutilisées de 2021 =</t>
  </si>
  <si>
    <t>Calcul du droit de cotisations au CÉLI pour 20XX</t>
  </si>
  <si>
    <t>Cotisations inutilisées de 2009 (création du CÉLI) =</t>
  </si>
  <si>
    <r>
      <t xml:space="preserve">Les sommes retirées du CÉLI dans une année s’ajoutent aux droits de cotisations pour </t>
    </r>
    <r>
      <rPr>
        <i/>
        <u/>
        <sz val="12"/>
        <rFont val="Times New Roman"/>
        <family val="1"/>
      </rPr>
      <t>l’année suivante</t>
    </r>
    <r>
      <rPr>
        <i/>
        <sz val="12"/>
        <rFont val="Times New Roman"/>
        <family val="1"/>
      </rPr>
      <t>.</t>
    </r>
  </si>
  <si>
    <t>Montant</t>
  </si>
  <si>
    <t>maximum</t>
  </si>
  <si>
    <t>cotisé</t>
  </si>
  <si>
    <t>Question 3</t>
  </si>
  <si>
    <t>Édouard</t>
  </si>
  <si>
    <t xml:space="preserve">Jonathan </t>
  </si>
  <si>
    <t>Calcul du REVENU et du REVENU IMPOSABLE</t>
  </si>
  <si>
    <t>Taux d'imposition</t>
  </si>
  <si>
    <t>Cotisations à la RRQ, au RQAP et AE</t>
  </si>
  <si>
    <t>Non matériel</t>
  </si>
  <si>
    <t>IFB &gt; DOIT ARRIVER À 0 $</t>
  </si>
  <si>
    <t>Reportable / transférable</t>
  </si>
  <si>
    <t>Total</t>
  </si>
  <si>
    <t>Les PAE sont imposables pour l’étudiant qui le reçoit.</t>
  </si>
  <si>
    <t>Imposables pour les enfants</t>
  </si>
  <si>
    <t>Salaire reçu en 20WW = 170 000 $</t>
  </si>
  <si>
    <r>
      <t xml:space="preserve">  - 18 % du </t>
    </r>
    <r>
      <rPr>
        <u/>
        <sz val="12"/>
        <rFont val="Times New Roman"/>
        <family val="1"/>
      </rPr>
      <t>revenu gagné</t>
    </r>
    <r>
      <rPr>
        <sz val="12"/>
        <rFont val="Times New Roman"/>
        <family val="1"/>
      </rPr>
      <t xml:space="preserve"> l’année précédente (20WW) (18 % x 170 000 $) =    *</t>
    </r>
  </si>
  <si>
    <t>(9 x [1,5 % x 170 000 $]) – 600 $ = 22 350 $</t>
  </si>
  <si>
    <t>En décembre 20XX, le montant maximum qui peut être cotisé au REÉR est de 21 250 $.</t>
  </si>
  <si>
    <t>Droits de cotiser</t>
  </si>
  <si>
    <t>inutilisés</t>
  </si>
  <si>
    <t>Paiements d’aide aux études (PAE) &gt; MAX.</t>
  </si>
  <si>
    <t>Planification:</t>
  </si>
  <si>
    <t>Les paiements d’aide aux études (PAE) (i.e. les "retraits imposables du REÉÉ") sont permis uniquement en faveur d'étudiants inscrits aux études postsecondaires.</t>
  </si>
  <si>
    <t>Cotisations inutilisées de 2022 =</t>
  </si>
  <si>
    <t xml:space="preserve">  - Plafond REÉR de l’année (20XX) = 32 490 $</t>
  </si>
  <si>
    <t>Cotisations inutilisées de 2025 (20XX) =</t>
  </si>
  <si>
    <t>Cotisations inutilisées de 2024 (20WW) =</t>
  </si>
  <si>
    <t>Cotisations inutilisées de 2023 =</t>
  </si>
  <si>
    <t xml:space="preserve">(+) Montant retiré du CÉLI en 2024 (20WW) = </t>
  </si>
  <si>
    <t>(+) Montant retiré du CÉLI en 2025 (20XX) = 27 000 $ (s'ajoutera en 20YY)</t>
  </si>
  <si>
    <t>En décembre 20XX, le montant maximum qui peut être cotisé au CÉLI est de 29 000 $.</t>
  </si>
  <si>
    <t>57 375 $ et moins:</t>
  </si>
  <si>
    <t>En décembre 20XX, le montant maximum de PAE pouvant être reçu, sans impôt payable, est de 23 200 $ (approx.)</t>
  </si>
  <si>
    <t>Entre 57 376 $ et 114 750 $:</t>
  </si>
  <si>
    <t>Entre 114 751 $ et 177 882 $:</t>
  </si>
  <si>
    <t>Entre 177 883 $ et 253 414 $:</t>
  </si>
  <si>
    <t>253 415 $ et plus:</t>
  </si>
  <si>
    <t>Au 31 décembre 20XX, le remboursement de la déclaration de revenus est de 15 946 $ approximativement.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</si>
</sst>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$&quot;_);\(#,##0\ &quot;$&quot;\)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0.0%"/>
  </numFmts>
  <fonts count="15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  <font>
      <b/>
      <i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0" fontId="3" fillId="0" borderId="0" xfId="0" applyFont="1"/>
    <xf numFmtId="0" fontId="2" fillId="0" borderId="14" xfId="0" applyFont="1" applyBorder="1"/>
    <xf numFmtId="0" fontId="3" fillId="0" borderId="17" xfId="0" applyFont="1" applyBorder="1"/>
    <xf numFmtId="0" fontId="3" fillId="0" borderId="0" xfId="0" applyFont="1" applyBorder="1" applyAlignment="1">
      <alignment horizontal="right"/>
    </xf>
    <xf numFmtId="5" fontId="2" fillId="0" borderId="0" xfId="0" applyNumberFormat="1" applyFont="1"/>
    <xf numFmtId="5" fontId="2" fillId="0" borderId="0" xfId="0" applyNumberFormat="1" applyFont="1" applyBorder="1"/>
    <xf numFmtId="0" fontId="6" fillId="0" borderId="0" xfId="1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5" fontId="2" fillId="0" borderId="0" xfId="1" applyNumberFormat="1" applyFont="1" applyAlignment="1"/>
    <xf numFmtId="5" fontId="2" fillId="0" borderId="21" xfId="1" applyNumberFormat="1" applyFont="1" applyBorder="1" applyAlignment="1"/>
    <xf numFmtId="5" fontId="2" fillId="0" borderId="23" xfId="1" applyNumberFormat="1" applyFont="1" applyBorder="1" applyAlignment="1"/>
    <xf numFmtId="5" fontId="2" fillId="0" borderId="23" xfId="1" applyNumberFormat="1" applyFont="1" applyFill="1" applyBorder="1" applyAlignment="1"/>
    <xf numFmtId="0" fontId="11" fillId="0" borderId="0" xfId="1" applyNumberFormat="1" applyFont="1" applyAlignment="1"/>
    <xf numFmtId="5" fontId="11" fillId="0" borderId="0" xfId="1" applyNumberFormat="1" applyFont="1" applyAlignment="1"/>
    <xf numFmtId="5" fontId="2" fillId="2" borderId="23" xfId="1" applyNumberFormat="1" applyFont="1" applyFill="1" applyBorder="1" applyAlignment="1"/>
    <xf numFmtId="5" fontId="2" fillId="0" borderId="24" xfId="1" applyNumberFormat="1" applyFont="1" applyBorder="1" applyAlignment="1"/>
    <xf numFmtId="5" fontId="2" fillId="5" borderId="21" xfId="1" applyNumberFormat="1" applyFont="1" applyFill="1" applyBorder="1" applyAlignment="1"/>
    <xf numFmtId="164" fontId="2" fillId="6" borderId="13" xfId="1" applyNumberFormat="1" applyFont="1" applyFill="1" applyBorder="1"/>
    <xf numFmtId="164" fontId="2" fillId="6" borderId="14" xfId="1" applyNumberFormat="1" applyFont="1" applyFill="1" applyBorder="1"/>
    <xf numFmtId="5" fontId="2" fillId="5" borderId="23" xfId="1" applyNumberFormat="1" applyFont="1" applyFill="1" applyBorder="1" applyAlignment="1"/>
    <xf numFmtId="164" fontId="2" fillId="7" borderId="19" xfId="1" applyNumberFormat="1" applyFont="1" applyFill="1" applyBorder="1"/>
    <xf numFmtId="5" fontId="2" fillId="3" borderId="19" xfId="1" applyNumberFormat="1" applyFont="1" applyFill="1" applyBorder="1"/>
    <xf numFmtId="5" fontId="10" fillId="0" borderId="0" xfId="0" applyNumberFormat="1" applyFont="1" applyBorder="1"/>
    <xf numFmtId="9" fontId="2" fillId="0" borderId="0" xfId="3" applyFont="1" applyBorder="1" applyAlignment="1">
      <alignment horizontal="center"/>
    </xf>
    <xf numFmtId="165" fontId="2" fillId="0" borderId="0" xfId="3" applyNumberFormat="1" applyFont="1" applyBorder="1" applyAlignment="1">
      <alignment horizontal="center"/>
    </xf>
    <xf numFmtId="5" fontId="2" fillId="0" borderId="0" xfId="0" applyNumberFormat="1" applyFont="1" applyFill="1" applyBorder="1"/>
    <xf numFmtId="5" fontId="2" fillId="0" borderId="1" xfId="0" applyNumberFormat="1" applyFont="1" applyBorder="1"/>
    <xf numFmtId="0" fontId="2" fillId="0" borderId="0" xfId="1" applyNumberFormat="1" applyFont="1" applyBorder="1" applyAlignment="1"/>
    <xf numFmtId="5" fontId="3" fillId="0" borderId="0" xfId="0" applyNumberFormat="1" applyFont="1" applyBorder="1"/>
    <xf numFmtId="0" fontId="3" fillId="0" borderId="0" xfId="1" applyNumberFormat="1" applyFont="1" applyBorder="1" applyAlignment="1"/>
    <xf numFmtId="5" fontId="3" fillId="0" borderId="0" xfId="0" applyNumberFormat="1" applyFont="1" applyBorder="1" applyAlignment="1"/>
    <xf numFmtId="5" fontId="2" fillId="0" borderId="0" xfId="0" applyNumberFormat="1" applyFont="1" applyBorder="1" applyAlignment="1"/>
    <xf numFmtId="0" fontId="10" fillId="0" borderId="0" xfId="1" applyNumberFormat="1" applyFont="1" applyAlignment="1"/>
    <xf numFmtId="5" fontId="2" fillId="5" borderId="22" xfId="1" applyNumberFormat="1" applyFont="1" applyFill="1" applyBorder="1" applyAlignment="1"/>
    <xf numFmtId="0" fontId="3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5" fontId="11" fillId="0" borderId="0" xfId="0" applyNumberFormat="1" applyFont="1" applyFill="1" applyBorder="1"/>
    <xf numFmtId="5" fontId="2" fillId="0" borderId="0" xfId="1" applyNumberFormat="1" applyFont="1" applyFill="1" applyBorder="1"/>
    <xf numFmtId="5" fontId="11" fillId="0" borderId="0" xfId="1" applyNumberFormat="1" applyFont="1" applyFill="1" applyBorder="1" applyAlignment="1"/>
    <xf numFmtId="5" fontId="2" fillId="0" borderId="0" xfId="1" applyNumberFormat="1" applyFont="1" applyFill="1" applyBorder="1" applyAlignment="1"/>
    <xf numFmtId="5" fontId="14" fillId="0" borderId="0" xfId="1" applyNumberFormat="1" applyFont="1" applyFill="1" applyBorder="1"/>
    <xf numFmtId="5" fontId="3" fillId="0" borderId="0" xfId="1" applyNumberFormat="1" applyFont="1" applyFill="1" applyBorder="1"/>
    <xf numFmtId="5" fontId="11" fillId="0" borderId="0" xfId="1" applyNumberFormat="1" applyFont="1" applyFill="1" applyBorder="1"/>
    <xf numFmtId="0" fontId="6" fillId="0" borderId="0" xfId="0" applyFont="1" applyFill="1"/>
    <xf numFmtId="0" fontId="3" fillId="2" borderId="0" xfId="0" applyFont="1" applyFill="1"/>
    <xf numFmtId="0" fontId="2" fillId="2" borderId="0" xfId="0" applyFont="1" applyFill="1"/>
    <xf numFmtId="5" fontId="2" fillId="2" borderId="0" xfId="0" applyNumberFormat="1" applyFont="1" applyFill="1"/>
    <xf numFmtId="5" fontId="2" fillId="2" borderId="0" xfId="0" applyNumberFormat="1" applyFont="1" applyFill="1" applyBorder="1"/>
    <xf numFmtId="5" fontId="11" fillId="2" borderId="0" xfId="0" applyNumberFormat="1" applyFont="1" applyFill="1" applyBorder="1"/>
    <xf numFmtId="5" fontId="2" fillId="2" borderId="0" xfId="1" applyNumberFormat="1" applyFont="1" applyFill="1" applyBorder="1"/>
    <xf numFmtId="5" fontId="3" fillId="0" borderId="0" xfId="0" applyNumberFormat="1" applyFont="1" applyFill="1" applyBorder="1"/>
    <xf numFmtId="0" fontId="10" fillId="0" borderId="0" xfId="0" applyFont="1"/>
    <xf numFmtId="0" fontId="10" fillId="0" borderId="0" xfId="0" applyFont="1" applyAlignment="1">
      <alignment vertical="center"/>
    </xf>
    <xf numFmtId="5" fontId="2" fillId="0" borderId="0" xfId="0" applyNumberFormat="1" applyFont="1" applyFill="1" applyBorder="1" applyAlignment="1">
      <alignment horizontal="right"/>
    </xf>
    <xf numFmtId="5" fontId="2" fillId="0" borderId="0" xfId="0" applyNumberFormat="1" applyFont="1" applyBorder="1" applyAlignment="1">
      <alignment horizontal="right"/>
    </xf>
    <xf numFmtId="0" fontId="2" fillId="0" borderId="13" xfId="0" applyFont="1" applyBorder="1" applyAlignment="1">
      <alignment vertical="center"/>
    </xf>
    <xf numFmtId="0" fontId="0" fillId="0" borderId="14" xfId="0" applyBorder="1"/>
    <xf numFmtId="0" fontId="3" fillId="0" borderId="14" xfId="0" applyFont="1" applyBorder="1"/>
    <xf numFmtId="5" fontId="2" fillId="0" borderId="14" xfId="0" applyNumberFormat="1" applyFont="1" applyBorder="1"/>
    <xf numFmtId="5" fontId="3" fillId="0" borderId="15" xfId="0" applyNumberFormat="1" applyFont="1" applyFill="1" applyBorder="1"/>
    <xf numFmtId="0" fontId="2" fillId="0" borderId="17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0" fontId="2" fillId="0" borderId="18" xfId="0" applyFont="1" applyBorder="1" applyAlignment="1">
      <alignment horizontal="center" vertical="center"/>
    </xf>
    <xf numFmtId="5" fontId="2" fillId="0" borderId="18" xfId="0" applyNumberFormat="1" applyFont="1" applyFill="1" applyBorder="1"/>
    <xf numFmtId="5" fontId="3" fillId="0" borderId="18" xfId="0" applyNumberFormat="1" applyFont="1" applyFill="1" applyBorder="1"/>
    <xf numFmtId="5" fontId="3" fillId="0" borderId="20" xfId="0" applyNumberFormat="1" applyFont="1" applyFill="1" applyBorder="1"/>
    <xf numFmtId="0" fontId="3" fillId="2" borderId="16" xfId="0" applyFont="1" applyFill="1" applyBorder="1"/>
    <xf numFmtId="0" fontId="3" fillId="2" borderId="1" xfId="0" applyFont="1" applyFill="1" applyBorder="1"/>
    <xf numFmtId="5" fontId="3" fillId="2" borderId="1" xfId="0" applyNumberFormat="1" applyFont="1" applyFill="1" applyBorder="1"/>
    <xf numFmtId="5" fontId="3" fillId="2" borderId="1" xfId="0" applyNumberFormat="1" applyFont="1" applyFill="1" applyBorder="1" applyAlignment="1">
      <alignment horizontal="right"/>
    </xf>
    <xf numFmtId="5" fontId="3" fillId="2" borderId="20" xfId="0" applyNumberFormat="1" applyFont="1" applyFill="1" applyBorder="1"/>
    <xf numFmtId="0" fontId="2" fillId="0" borderId="0" xfId="0" applyFont="1" applyAlignment="1">
      <alignment horizontal="justify" vertical="center"/>
    </xf>
    <xf numFmtId="0" fontId="0" fillId="0" borderId="0" xfId="0" applyAlignment="1"/>
    <xf numFmtId="0" fontId="2" fillId="0" borderId="0" xfId="0" applyFont="1" applyAlignment="1"/>
    <xf numFmtId="5" fontId="2" fillId="0" borderId="0" xfId="0" applyNumberFormat="1" applyFont="1" applyFill="1" applyBorder="1" applyAlignment="1"/>
    <xf numFmtId="0" fontId="11" fillId="0" borderId="0" xfId="0" applyFont="1" applyBorder="1"/>
    <xf numFmtId="0" fontId="3" fillId="8" borderId="0" xfId="0" applyFont="1" applyFill="1"/>
    <xf numFmtId="0" fontId="6" fillId="8" borderId="0" xfId="0" applyFont="1" applyFill="1"/>
    <xf numFmtId="0" fontId="2" fillId="8" borderId="0" xfId="0" applyFont="1" applyFill="1"/>
    <xf numFmtId="5" fontId="2" fillId="8" borderId="0" xfId="0" applyNumberFormat="1" applyFont="1" applyFill="1"/>
    <xf numFmtId="5" fontId="2" fillId="8" borderId="0" xfId="0" applyNumberFormat="1" applyFont="1" applyFill="1" applyBorder="1"/>
    <xf numFmtId="5" fontId="11" fillId="8" borderId="0" xfId="0" applyNumberFormat="1" applyFont="1" applyFill="1" applyBorder="1"/>
    <xf numFmtId="5" fontId="2" fillId="8" borderId="0" xfId="1" applyNumberFormat="1" applyFont="1" applyFill="1" applyBorder="1"/>
    <xf numFmtId="5" fontId="3" fillId="8" borderId="24" xfId="1" applyNumberFormat="1" applyFont="1" applyFill="1" applyBorder="1"/>
    <xf numFmtId="0" fontId="3" fillId="9" borderId="0" xfId="0" applyFont="1" applyFill="1"/>
    <xf numFmtId="0" fontId="2" fillId="9" borderId="0" xfId="0" applyFont="1" applyFill="1"/>
    <xf numFmtId="5" fontId="2" fillId="9" borderId="0" xfId="0" applyNumberFormat="1" applyFont="1" applyFill="1"/>
    <xf numFmtId="5" fontId="2" fillId="9" borderId="0" xfId="0" applyNumberFormat="1" applyFont="1" applyFill="1" applyBorder="1"/>
    <xf numFmtId="5" fontId="11" fillId="9" borderId="0" xfId="0" applyNumberFormat="1" applyFont="1" applyFill="1" applyBorder="1"/>
    <xf numFmtId="5" fontId="2" fillId="9" borderId="0" xfId="1" applyNumberFormat="1" applyFont="1" applyFill="1" applyBorder="1"/>
    <xf numFmtId="5" fontId="3" fillId="0" borderId="0" xfId="0" applyNumberFormat="1" applyFont="1" applyFill="1" applyBorder="1" applyAlignment="1"/>
    <xf numFmtId="5" fontId="2" fillId="0" borderId="1" xfId="0" applyNumberFormat="1" applyFont="1" applyBorder="1" applyAlignment="1">
      <alignment horizontal="center"/>
    </xf>
    <xf numFmtId="5" fontId="2" fillId="0" borderId="0" xfId="0" applyNumberFormat="1" applyFont="1" applyAlignment="1">
      <alignment horizontal="center"/>
    </xf>
    <xf numFmtId="5" fontId="3" fillId="9" borderId="2" xfId="0" applyNumberFormat="1" applyFont="1" applyFill="1" applyBorder="1" applyAlignment="1"/>
    <xf numFmtId="0" fontId="3" fillId="10" borderId="0" xfId="0" applyFont="1" applyFill="1"/>
    <xf numFmtId="0" fontId="2" fillId="10" borderId="0" xfId="0" applyFont="1" applyFill="1"/>
    <xf numFmtId="5" fontId="2" fillId="10" borderId="0" xfId="0" applyNumberFormat="1" applyFont="1" applyFill="1"/>
    <xf numFmtId="5" fontId="2" fillId="10" borderId="0" xfId="0" applyNumberFormat="1" applyFont="1" applyFill="1" applyBorder="1"/>
    <xf numFmtId="5" fontId="11" fillId="10" borderId="0" xfId="0" applyNumberFormat="1" applyFont="1" applyFill="1" applyBorder="1"/>
    <xf numFmtId="5" fontId="2" fillId="10" borderId="0" xfId="1" applyNumberFormat="1" applyFont="1" applyFill="1" applyBorder="1"/>
    <xf numFmtId="0" fontId="2" fillId="0" borderId="0" xfId="0" applyFont="1" applyAlignment="1">
      <alignment horizontal="center"/>
    </xf>
    <xf numFmtId="0" fontId="2" fillId="10" borderId="0" xfId="1" applyNumberFormat="1" applyFont="1" applyFill="1" applyAlignment="1"/>
    <xf numFmtId="0" fontId="3" fillId="10" borderId="0" xfId="0" applyFont="1" applyFill="1" applyBorder="1" applyAlignment="1">
      <alignment horizontal="right"/>
    </xf>
    <xf numFmtId="5" fontId="3" fillId="10" borderId="22" xfId="1" applyNumberFormat="1" applyFont="1" applyFill="1" applyBorder="1" applyAlignment="1"/>
    <xf numFmtId="5" fontId="2" fillId="0" borderId="13" xfId="0" applyNumberFormat="1" applyFont="1" applyBorder="1"/>
    <xf numFmtId="5" fontId="2" fillId="0" borderId="17" xfId="0" applyNumberFormat="1" applyFont="1" applyBorder="1"/>
    <xf numFmtId="5" fontId="2" fillId="0" borderId="18" xfId="0" applyNumberFormat="1" applyFont="1" applyBorder="1"/>
    <xf numFmtId="5" fontId="3" fillId="10" borderId="17" xfId="0" applyNumberFormat="1" applyFont="1" applyFill="1" applyBorder="1"/>
    <xf numFmtId="5" fontId="2" fillId="0" borderId="21" xfId="0" applyNumberFormat="1" applyFont="1" applyBorder="1"/>
    <xf numFmtId="5" fontId="2" fillId="0" borderId="23" xfId="0" applyNumberFormat="1" applyFont="1" applyBorder="1"/>
    <xf numFmtId="5" fontId="3" fillId="10" borderId="22" xfId="0" applyNumberFormat="1" applyFont="1" applyFill="1" applyBorder="1"/>
    <xf numFmtId="5" fontId="3" fillId="10" borderId="19" xfId="0" applyNumberFormat="1" applyFont="1" applyFill="1" applyBorder="1"/>
    <xf numFmtId="0" fontId="2" fillId="0" borderId="0" xfId="0" applyFont="1" applyAlignment="1">
      <alignment horizontal="left" wrapText="1"/>
    </xf>
    <xf numFmtId="5" fontId="12" fillId="0" borderId="14" xfId="0" applyNumberFormat="1" applyFont="1" applyFill="1" applyBorder="1" applyAlignment="1"/>
    <xf numFmtId="5" fontId="3" fillId="0" borderId="14" xfId="0" applyNumberFormat="1" applyFont="1" applyFill="1" applyBorder="1" applyAlignment="1"/>
    <xf numFmtId="5" fontId="2" fillId="0" borderId="0" xfId="0" applyNumberFormat="1" applyFont="1" applyAlignment="1">
      <alignment horizontal="left"/>
    </xf>
    <xf numFmtId="5" fontId="2" fillId="0" borderId="1" xfId="0" applyNumberFormat="1" applyFont="1" applyFill="1" applyBorder="1" applyAlignment="1">
      <alignment horizontal="center"/>
    </xf>
    <xf numFmtId="5" fontId="11" fillId="5" borderId="17" xfId="1" applyNumberFormat="1" applyFont="1" applyFill="1" applyBorder="1" applyAlignment="1">
      <alignment horizontal="center"/>
    </xf>
    <xf numFmtId="5" fontId="11" fillId="5" borderId="18" xfId="1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4">
    <cellStyle name="Monétaire" xfId="1" builtinId="4"/>
    <cellStyle name="Normal" xfId="0" builtinId="0"/>
    <cellStyle name="Normal_H2005 - Étude de cas - Sport au Max Inc. - Solution" xfId="2" xr:uid="{00000000-0005-0000-0000-000002000000}"/>
    <cellStyle name="Pourcentage 2" xfId="3" xr:uid="{0B61B2DD-0C1C-469F-AC72-CC0D13D4A6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814552</xdr:colOff>
      <xdr:row>20</xdr:row>
      <xdr:rowOff>6569</xdr:rowOff>
    </xdr:from>
    <xdr:to>
      <xdr:col>6</xdr:col>
      <xdr:colOff>407277</xdr:colOff>
      <xdr:row>109</xdr:row>
      <xdr:rowOff>19707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3680719-FA7A-4F6D-8F9C-B327E0B0756E}"/>
            </a:ext>
          </a:extLst>
        </xdr:cNvPr>
        <xdr:cNvCxnSpPr/>
      </xdr:nvCxnSpPr>
      <xdr:spPr>
        <a:xfrm flipH="1">
          <a:off x="4775638" y="3816569"/>
          <a:ext cx="413846" cy="10490638"/>
        </a:xfrm>
        <a:prstGeom prst="straightConnector1">
          <a:avLst/>
        </a:prstGeom>
        <a:ln>
          <a:prstDash val="dash"/>
          <a:headEnd type="arrow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129270</xdr:colOff>
      <xdr:row>78</xdr:row>
      <xdr:rowOff>986</xdr:rowOff>
    </xdr:from>
    <xdr:to>
      <xdr:col>4</xdr:col>
      <xdr:colOff>129270</xdr:colOff>
      <xdr:row>90</xdr:row>
      <xdr:rowOff>5443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5021D19A-4128-4EF6-B3A8-C4D33522C707}"/>
            </a:ext>
          </a:extLst>
        </xdr:cNvPr>
        <xdr:cNvCxnSpPr/>
      </xdr:nvCxnSpPr>
      <xdr:spPr>
        <a:xfrm>
          <a:off x="3215370" y="13907486"/>
          <a:ext cx="0" cy="2290457"/>
        </a:xfrm>
        <a:prstGeom prst="straightConnector1">
          <a:avLst/>
        </a:prstGeom>
        <a:ln>
          <a:prstDash val="dash"/>
          <a:headEnd type="arrow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69</xdr:row>
      <xdr:rowOff>23815</xdr:rowOff>
    </xdr:from>
    <xdr:to>
      <xdr:col>8</xdr:col>
      <xdr:colOff>767954</xdr:colOff>
      <xdr:row>72</xdr:row>
      <xdr:rowOff>619125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2C99AB8-C5E8-42C1-9A56-BE6CA8859189}"/>
            </a:ext>
          </a:extLst>
        </xdr:cNvPr>
        <xdr:cNvSpPr txBox="1"/>
      </xdr:nvSpPr>
      <xdr:spPr>
        <a:xfrm>
          <a:off x="0" y="12977815"/>
          <a:ext cx="7191376" cy="15478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Dans la présente situation, Nicolas a accumulé, dans le REÉÉ, des montants imposables totalisant 95 000 $</a:t>
          </a:r>
        </a:p>
        <a:p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(31 000 $ + 64 000 $).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De plus, ces montants doivent être versés à l'étudiant (PAE) pendant les années d'études postsecondaires (quelques années seulement) et sont à inclure dans la déclaration de revenus de ce dernier.</a:t>
          </a:r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Une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bonne stratégie de planification consiste à effectuer ces versements à l'étudiant, graduellement, pendant toute la période des d'études postsecondaires. Plus précisément, de verser annuellement </a:t>
          </a:r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le montant maximum de PAE, mais sans occasionner d'impôt payable pour l'étudiant.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Pour trouver ce montant, il </a:t>
          </a:r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faut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simuler sommairement le calcul de l'impôt pour chacun des étudiants afin de trouver le montant maximum de PAE: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17EE-A3A1-4364-BF8A-D79052EC607E}">
  <sheetPr>
    <pageSetUpPr fitToPage="1"/>
  </sheetPr>
  <dimension ref="A1:L150"/>
  <sheetViews>
    <sheetView tabSelected="1" zoomScaleNormal="100" zoomScaleSheetLayoutView="100" workbookViewId="0"/>
  </sheetViews>
  <sheetFormatPr baseColWidth="10" defaultRowHeight="15" customHeight="1" x14ac:dyDescent="0.25"/>
  <cols>
    <col min="1" max="3" width="9.77734375" style="1" customWidth="1"/>
    <col min="4" max="4" width="6.6640625" style="1" customWidth="1"/>
    <col min="5" max="5" width="10.109375" style="41" customWidth="1"/>
    <col min="6" max="6" width="9.5546875" style="42" bestFit="1" customWidth="1"/>
    <col min="7" max="7" width="9.5546875" style="74" customWidth="1"/>
    <col min="8" max="8" width="9.5546875" style="63" customWidth="1"/>
    <col min="9" max="9" width="9.5546875" style="75" customWidth="1"/>
    <col min="10" max="10" width="2.33203125" style="1" customWidth="1"/>
    <col min="11" max="11" width="12.44140625" style="1" hidden="1" customWidth="1"/>
    <col min="12" max="12" width="8.77734375" style="1" hidden="1" customWidth="1"/>
    <col min="13" max="13" width="0" style="1" hidden="1" customWidth="1"/>
    <col min="14" max="16384" width="11.5546875" style="1"/>
  </cols>
  <sheetData>
    <row r="1" spans="1:9" ht="15" customHeight="1" x14ac:dyDescent="0.25">
      <c r="A1" s="37" t="s">
        <v>46</v>
      </c>
      <c r="B1" s="37"/>
      <c r="C1" s="37"/>
    </row>
    <row r="2" spans="1:9" ht="15" customHeight="1" x14ac:dyDescent="0.25">
      <c r="A2" s="37"/>
      <c r="B2" s="37"/>
      <c r="C2" s="37"/>
    </row>
    <row r="3" spans="1:9" ht="15" customHeight="1" x14ac:dyDescent="0.25">
      <c r="A3" s="81" t="s">
        <v>100</v>
      </c>
      <c r="B3" s="37"/>
      <c r="C3" s="37"/>
    </row>
    <row r="4" spans="1:9" ht="15" customHeight="1" x14ac:dyDescent="0.25">
      <c r="A4" s="82" t="s">
        <v>150</v>
      </c>
      <c r="B4" s="82"/>
      <c r="C4" s="82"/>
      <c r="D4" s="83"/>
      <c r="E4" s="84"/>
      <c r="F4" s="85"/>
      <c r="G4" s="86"/>
      <c r="H4" s="85"/>
      <c r="I4" s="87"/>
    </row>
    <row r="5" spans="1:9" ht="15" customHeight="1" x14ac:dyDescent="0.25">
      <c r="A5" s="37"/>
      <c r="B5" s="37"/>
      <c r="C5" s="37"/>
    </row>
    <row r="6" spans="1:9" ht="15" customHeight="1" x14ac:dyDescent="0.25">
      <c r="A6" s="90" t="s">
        <v>106</v>
      </c>
      <c r="B6"/>
      <c r="C6" s="37"/>
    </row>
    <row r="7" spans="1:9" ht="15" customHeight="1" x14ac:dyDescent="0.25">
      <c r="A7" s="73"/>
      <c r="B7"/>
      <c r="C7" s="37"/>
    </row>
    <row r="8" spans="1:9" ht="15" customHeight="1" x14ac:dyDescent="0.25">
      <c r="A8" s="93" t="s">
        <v>104</v>
      </c>
      <c r="B8" s="94"/>
      <c r="C8" s="95"/>
      <c r="D8" s="38"/>
      <c r="E8" s="96"/>
      <c r="F8" s="96"/>
      <c r="G8" s="97">
        <v>23000</v>
      </c>
    </row>
    <row r="9" spans="1:9" ht="15" customHeight="1" x14ac:dyDescent="0.25">
      <c r="A9" s="98" t="s">
        <v>45</v>
      </c>
      <c r="B9" s="99"/>
      <c r="C9" s="100"/>
      <c r="D9" s="21"/>
      <c r="E9" s="42"/>
      <c r="G9" s="101" t="s">
        <v>45</v>
      </c>
    </row>
    <row r="10" spans="1:9" ht="15" customHeight="1" x14ac:dyDescent="0.25">
      <c r="A10" s="98" t="s">
        <v>101</v>
      </c>
      <c r="B10" s="99"/>
      <c r="C10" s="100"/>
      <c r="D10" s="21"/>
      <c r="E10" s="42"/>
      <c r="G10" s="102"/>
    </row>
    <row r="11" spans="1:9" ht="15" customHeight="1" x14ac:dyDescent="0.25">
      <c r="A11" s="98" t="s">
        <v>148</v>
      </c>
      <c r="B11" s="99"/>
      <c r="C11" s="100"/>
      <c r="D11" s="21"/>
      <c r="E11" s="42"/>
      <c r="G11" s="103">
        <f>170000*0.18</f>
        <v>30600</v>
      </c>
    </row>
    <row r="12" spans="1:9" ht="15" customHeight="1" x14ac:dyDescent="0.25">
      <c r="A12" s="98" t="s">
        <v>157</v>
      </c>
      <c r="B12" s="99"/>
      <c r="C12" s="100"/>
      <c r="D12" s="21"/>
      <c r="E12" s="42"/>
      <c r="G12" s="103"/>
    </row>
    <row r="13" spans="1:9" ht="15" customHeight="1" x14ac:dyDescent="0.25">
      <c r="A13" s="98" t="s">
        <v>102</v>
      </c>
      <c r="B13" s="99"/>
      <c r="C13" s="100"/>
      <c r="D13" s="21"/>
      <c r="E13" s="42"/>
      <c r="G13" s="101" t="s">
        <v>107</v>
      </c>
    </row>
    <row r="14" spans="1:9" ht="15" customHeight="1" x14ac:dyDescent="0.25">
      <c r="A14" s="98" t="s">
        <v>110</v>
      </c>
      <c r="B14" s="99"/>
      <c r="C14" s="100"/>
      <c r="D14" s="21"/>
      <c r="E14" s="42"/>
      <c r="G14" s="103">
        <f>+(9*0.015*170000)-600</f>
        <v>22350</v>
      </c>
    </row>
    <row r="15" spans="1:9" ht="15" customHeight="1" x14ac:dyDescent="0.25">
      <c r="A15" s="98" t="s">
        <v>103</v>
      </c>
      <c r="B15" s="21"/>
      <c r="C15" s="100"/>
      <c r="D15" s="21"/>
      <c r="E15" s="42"/>
      <c r="G15" s="101" t="s">
        <v>107</v>
      </c>
    </row>
    <row r="16" spans="1:9" ht="15" customHeight="1" x14ac:dyDescent="0.25">
      <c r="A16" s="98" t="s">
        <v>111</v>
      </c>
      <c r="B16" s="21"/>
      <c r="C16" s="100"/>
      <c r="D16" s="21"/>
      <c r="E16" s="42"/>
      <c r="G16" s="103">
        <v>0</v>
      </c>
    </row>
    <row r="17" spans="1:9" ht="15" customHeight="1" x14ac:dyDescent="0.25">
      <c r="A17" s="39"/>
      <c r="B17" s="100"/>
      <c r="C17" s="100"/>
      <c r="D17" s="21"/>
      <c r="E17" s="42"/>
      <c r="G17" s="102"/>
    </row>
    <row r="18" spans="1:9" ht="15" customHeight="1" x14ac:dyDescent="0.25">
      <c r="A18" s="39"/>
      <c r="B18" s="100"/>
      <c r="C18" s="100"/>
      <c r="D18" s="21"/>
      <c r="E18" s="42"/>
      <c r="F18" s="92" t="s">
        <v>115</v>
      </c>
      <c r="G18" s="104">
        <f>+G8+G11-G14</f>
        <v>31250</v>
      </c>
    </row>
    <row r="19" spans="1:9" ht="15" customHeight="1" x14ac:dyDescent="0.25">
      <c r="A19" s="39"/>
      <c r="B19" s="100"/>
      <c r="C19" s="100"/>
      <c r="D19" s="21"/>
      <c r="E19" s="42"/>
      <c r="F19" s="91" t="s">
        <v>113</v>
      </c>
      <c r="G19" s="102">
        <v>10000</v>
      </c>
    </row>
    <row r="20" spans="1:9" ht="15" customHeight="1" x14ac:dyDescent="0.25">
      <c r="A20" s="105"/>
      <c r="B20" s="106"/>
      <c r="C20" s="106"/>
      <c r="D20" s="106"/>
      <c r="E20" s="107"/>
      <c r="F20" s="108" t="s">
        <v>114</v>
      </c>
      <c r="G20" s="109">
        <f>+G18-G19</f>
        <v>21250</v>
      </c>
    </row>
    <row r="21" spans="1:9" ht="15" customHeight="1" x14ac:dyDescent="0.25">
      <c r="A21" s="37"/>
      <c r="B21" s="37"/>
      <c r="C21" s="37"/>
      <c r="G21" s="63"/>
    </row>
    <row r="22" spans="1:9" ht="15" customHeight="1" x14ac:dyDescent="0.25">
      <c r="A22" s="89" t="s">
        <v>108</v>
      </c>
      <c r="G22" s="63"/>
    </row>
    <row r="23" spans="1:9" ht="15" customHeight="1" x14ac:dyDescent="0.25">
      <c r="A23" s="45" t="s">
        <v>147</v>
      </c>
      <c r="G23" s="63"/>
    </row>
    <row r="24" spans="1:9" ht="15" customHeight="1" x14ac:dyDescent="0.25">
      <c r="A24" s="28" t="s">
        <v>105</v>
      </c>
      <c r="G24" s="63"/>
    </row>
    <row r="25" spans="1:9" ht="15" customHeight="1" x14ac:dyDescent="0.25">
      <c r="G25" s="63"/>
    </row>
    <row r="26" spans="1:9" ht="15" customHeight="1" x14ac:dyDescent="0.25">
      <c r="A26" s="90" t="s">
        <v>109</v>
      </c>
      <c r="G26" s="63"/>
    </row>
    <row r="27" spans="1:9" ht="15" customHeight="1" x14ac:dyDescent="0.25">
      <c r="A27" s="1" t="s">
        <v>112</v>
      </c>
      <c r="G27" s="63"/>
    </row>
    <row r="28" spans="1:9" ht="15" customHeight="1" x14ac:dyDescent="0.25">
      <c r="A28" s="1" t="s">
        <v>149</v>
      </c>
      <c r="G28" s="63"/>
    </row>
    <row r="29" spans="1:9" ht="15" customHeight="1" x14ac:dyDescent="0.25">
      <c r="G29" s="63"/>
    </row>
    <row r="30" spans="1:9" ht="15" customHeight="1" x14ac:dyDescent="0.25">
      <c r="G30" s="63"/>
    </row>
    <row r="31" spans="1:9" ht="15" customHeight="1" x14ac:dyDescent="0.25">
      <c r="A31" s="81" t="s">
        <v>116</v>
      </c>
      <c r="B31" s="37"/>
      <c r="C31" s="37"/>
    </row>
    <row r="32" spans="1:9" ht="15" customHeight="1" x14ac:dyDescent="0.25">
      <c r="A32" s="123" t="s">
        <v>163</v>
      </c>
      <c r="B32" s="123"/>
      <c r="C32" s="123"/>
      <c r="D32" s="124"/>
      <c r="E32" s="125"/>
      <c r="F32" s="126"/>
      <c r="G32" s="127"/>
      <c r="H32" s="126"/>
      <c r="I32" s="128"/>
    </row>
    <row r="33" spans="1:7" ht="15" customHeight="1" x14ac:dyDescent="0.25">
      <c r="G33" s="63"/>
    </row>
    <row r="34" spans="1:7" ht="15" customHeight="1" x14ac:dyDescent="0.25">
      <c r="A34" s="90" t="s">
        <v>129</v>
      </c>
      <c r="F34" s="114"/>
      <c r="G34" s="63"/>
    </row>
    <row r="35" spans="1:7" ht="15" customHeight="1" x14ac:dyDescent="0.25">
      <c r="A35" s="90"/>
      <c r="F35" s="114"/>
      <c r="G35" s="63"/>
    </row>
    <row r="36" spans="1:7" ht="15" customHeight="1" x14ac:dyDescent="0.25">
      <c r="A36" s="90"/>
      <c r="E36" s="131" t="s">
        <v>132</v>
      </c>
      <c r="F36" s="131" t="s">
        <v>132</v>
      </c>
      <c r="G36" s="154" t="s">
        <v>151</v>
      </c>
    </row>
    <row r="37" spans="1:7" ht="15" customHeight="1" x14ac:dyDescent="0.25">
      <c r="E37" s="130" t="s">
        <v>133</v>
      </c>
      <c r="F37" s="130" t="s">
        <v>134</v>
      </c>
      <c r="G37" s="155" t="s">
        <v>152</v>
      </c>
    </row>
    <row r="38" spans="1:7" ht="15" customHeight="1" x14ac:dyDescent="0.25">
      <c r="A38" s="45" t="s">
        <v>130</v>
      </c>
      <c r="B38" s="111"/>
      <c r="C38" s="112"/>
      <c r="D38" s="111"/>
      <c r="E38" s="113">
        <v>5000</v>
      </c>
      <c r="F38" s="113">
        <v>-5000</v>
      </c>
      <c r="G38" s="88">
        <f>+E38+F38</f>
        <v>0</v>
      </c>
    </row>
    <row r="39" spans="1:7" ht="15" customHeight="1" x14ac:dyDescent="0.25">
      <c r="A39" s="45" t="s">
        <v>117</v>
      </c>
      <c r="B39" s="111"/>
      <c r="C39" s="112"/>
      <c r="D39" s="111"/>
      <c r="E39" s="113">
        <v>5000</v>
      </c>
      <c r="F39" s="113">
        <v>-5000</v>
      </c>
      <c r="G39" s="88">
        <f t="shared" ref="G39:G54" si="0">+E39+F39</f>
        <v>0</v>
      </c>
    </row>
    <row r="40" spans="1:7" ht="15" customHeight="1" x14ac:dyDescent="0.25">
      <c r="A40" s="45" t="s">
        <v>118</v>
      </c>
      <c r="B40" s="111"/>
      <c r="C40" s="112"/>
      <c r="D40" s="111"/>
      <c r="E40" s="113">
        <v>5000</v>
      </c>
      <c r="F40" s="113">
        <v>-5000</v>
      </c>
      <c r="G40" s="88">
        <f t="shared" si="0"/>
        <v>0</v>
      </c>
    </row>
    <row r="41" spans="1:7" ht="15" customHeight="1" x14ac:dyDescent="0.25">
      <c r="A41" s="45" t="s">
        <v>119</v>
      </c>
      <c r="B41" s="111"/>
      <c r="C41" s="112"/>
      <c r="D41" s="111"/>
      <c r="E41" s="113">
        <v>5000</v>
      </c>
      <c r="F41" s="113">
        <v>-5000</v>
      </c>
      <c r="G41" s="88">
        <f t="shared" si="0"/>
        <v>0</v>
      </c>
    </row>
    <row r="42" spans="1:7" ht="15" customHeight="1" x14ac:dyDescent="0.25">
      <c r="A42" s="45" t="s">
        <v>120</v>
      </c>
      <c r="B42" s="111"/>
      <c r="C42" s="112"/>
      <c r="D42" s="111"/>
      <c r="E42" s="113">
        <v>5500</v>
      </c>
      <c r="F42" s="113">
        <v>-5000</v>
      </c>
      <c r="G42" s="88">
        <f t="shared" si="0"/>
        <v>500</v>
      </c>
    </row>
    <row r="43" spans="1:7" ht="15" customHeight="1" x14ac:dyDescent="0.25">
      <c r="A43" s="45" t="s">
        <v>121</v>
      </c>
      <c r="B43" s="111"/>
      <c r="C43" s="112"/>
      <c r="D43" s="111"/>
      <c r="E43" s="113">
        <v>5500</v>
      </c>
      <c r="F43" s="113">
        <v>-5000</v>
      </c>
      <c r="G43" s="88">
        <f t="shared" si="0"/>
        <v>500</v>
      </c>
    </row>
    <row r="44" spans="1:7" ht="15" customHeight="1" x14ac:dyDescent="0.25">
      <c r="A44" s="45" t="s">
        <v>122</v>
      </c>
      <c r="B44" s="111"/>
      <c r="C44" s="112"/>
      <c r="D44" s="111"/>
      <c r="E44" s="113">
        <v>10000</v>
      </c>
      <c r="F44" s="113">
        <v>-5000</v>
      </c>
      <c r="G44" s="88">
        <f t="shared" si="0"/>
        <v>5000</v>
      </c>
    </row>
    <row r="45" spans="1:7" ht="15" customHeight="1" x14ac:dyDescent="0.25">
      <c r="A45" s="45" t="s">
        <v>123</v>
      </c>
      <c r="B45" s="111"/>
      <c r="C45" s="112"/>
      <c r="D45" s="111"/>
      <c r="E45" s="113">
        <v>5500</v>
      </c>
      <c r="F45" s="113">
        <v>-5000</v>
      </c>
      <c r="G45" s="88">
        <f t="shared" si="0"/>
        <v>500</v>
      </c>
    </row>
    <row r="46" spans="1:7" ht="15" customHeight="1" x14ac:dyDescent="0.25">
      <c r="A46" s="45" t="s">
        <v>124</v>
      </c>
      <c r="B46" s="111"/>
      <c r="C46" s="112"/>
      <c r="D46" s="111"/>
      <c r="E46" s="113">
        <v>5500</v>
      </c>
      <c r="F46" s="113">
        <v>-5000</v>
      </c>
      <c r="G46" s="88">
        <f t="shared" si="0"/>
        <v>500</v>
      </c>
    </row>
    <row r="47" spans="1:7" ht="15" customHeight="1" x14ac:dyDescent="0.25">
      <c r="A47" s="45" t="s">
        <v>125</v>
      </c>
      <c r="B47" s="111"/>
      <c r="C47" s="112"/>
      <c r="D47" s="111"/>
      <c r="E47" s="113">
        <v>5500</v>
      </c>
      <c r="F47" s="113">
        <v>-5000</v>
      </c>
      <c r="G47" s="88">
        <f t="shared" si="0"/>
        <v>500</v>
      </c>
    </row>
    <row r="48" spans="1:7" ht="15" customHeight="1" x14ac:dyDescent="0.25">
      <c r="A48" s="45" t="s">
        <v>126</v>
      </c>
      <c r="B48" s="111"/>
      <c r="C48" s="112"/>
      <c r="D48" s="111"/>
      <c r="E48" s="113">
        <v>6000</v>
      </c>
      <c r="F48" s="113">
        <v>-5000</v>
      </c>
      <c r="G48" s="88">
        <f t="shared" si="0"/>
        <v>1000</v>
      </c>
    </row>
    <row r="49" spans="1:9" ht="15" customHeight="1" x14ac:dyDescent="0.25">
      <c r="A49" s="45" t="s">
        <v>127</v>
      </c>
      <c r="B49" s="111"/>
      <c r="C49" s="112"/>
      <c r="D49" s="111"/>
      <c r="E49" s="113">
        <v>6000</v>
      </c>
      <c r="F49" s="113">
        <v>-5000</v>
      </c>
      <c r="G49" s="88">
        <f t="shared" si="0"/>
        <v>1000</v>
      </c>
    </row>
    <row r="50" spans="1:9" ht="15" customHeight="1" x14ac:dyDescent="0.25">
      <c r="A50" s="45" t="s">
        <v>128</v>
      </c>
      <c r="B50" s="111"/>
      <c r="C50" s="112"/>
      <c r="D50" s="111"/>
      <c r="E50" s="113">
        <v>6000</v>
      </c>
      <c r="F50" s="113">
        <v>-5000</v>
      </c>
      <c r="G50" s="88">
        <f t="shared" si="0"/>
        <v>1000</v>
      </c>
    </row>
    <row r="51" spans="1:9" ht="15" customHeight="1" x14ac:dyDescent="0.25">
      <c r="A51" s="45" t="s">
        <v>156</v>
      </c>
      <c r="B51" s="110"/>
      <c r="C51" s="111"/>
      <c r="D51" s="111"/>
      <c r="E51" s="113">
        <v>6000</v>
      </c>
      <c r="F51" s="113">
        <v>-5000</v>
      </c>
      <c r="G51" s="88">
        <f t="shared" si="0"/>
        <v>1000</v>
      </c>
    </row>
    <row r="52" spans="1:9" ht="15" customHeight="1" x14ac:dyDescent="0.25">
      <c r="A52" s="45" t="s">
        <v>160</v>
      </c>
      <c r="B52" s="111"/>
      <c r="C52" s="111"/>
      <c r="D52" s="111"/>
      <c r="E52" s="113">
        <v>6500</v>
      </c>
      <c r="F52" s="113">
        <v>-5000</v>
      </c>
      <c r="G52" s="88">
        <f t="shared" si="0"/>
        <v>1500</v>
      </c>
    </row>
    <row r="53" spans="1:9" ht="15" customHeight="1" x14ac:dyDescent="0.25">
      <c r="A53" s="45" t="s">
        <v>159</v>
      </c>
      <c r="B53" s="111"/>
      <c r="C53" s="111"/>
      <c r="D53" s="111"/>
      <c r="E53" s="113">
        <v>7000</v>
      </c>
      <c r="F53" s="113">
        <v>-5000</v>
      </c>
      <c r="G53" s="88">
        <f t="shared" si="0"/>
        <v>2000</v>
      </c>
    </row>
    <row r="54" spans="1:9" ht="15" customHeight="1" x14ac:dyDescent="0.25">
      <c r="A54" s="45" t="s">
        <v>158</v>
      </c>
      <c r="B54" s="111"/>
      <c r="C54" s="111"/>
      <c r="D54" s="111"/>
      <c r="E54" s="113">
        <v>7000</v>
      </c>
      <c r="F54" s="113">
        <v>-5000</v>
      </c>
      <c r="G54" s="88">
        <f t="shared" si="0"/>
        <v>2000</v>
      </c>
    </row>
    <row r="55" spans="1:9" ht="15" customHeight="1" x14ac:dyDescent="0.25">
      <c r="A55" s="45"/>
      <c r="B55" s="111"/>
      <c r="C55" s="111"/>
      <c r="D55" s="111"/>
      <c r="E55" s="152">
        <f>SUM(E38:E54)</f>
        <v>102000</v>
      </c>
      <c r="F55" s="152">
        <f>SUM(F38:F54)</f>
        <v>-85000</v>
      </c>
      <c r="G55" s="153">
        <f>SUM(G38:G54)</f>
        <v>17000</v>
      </c>
    </row>
    <row r="56" spans="1:9" ht="15" customHeight="1" x14ac:dyDescent="0.25">
      <c r="A56" s="45" t="s">
        <v>161</v>
      </c>
      <c r="B56" s="111"/>
      <c r="C56" s="111"/>
      <c r="D56" s="111"/>
      <c r="E56" s="1"/>
      <c r="F56" s="1"/>
      <c r="G56" s="129">
        <v>12000</v>
      </c>
    </row>
    <row r="57" spans="1:9" ht="15" customHeight="1" x14ac:dyDescent="0.25">
      <c r="A57" s="45" t="s">
        <v>162</v>
      </c>
      <c r="B57" s="110"/>
      <c r="C57" s="111"/>
      <c r="D57" s="111"/>
      <c r="E57" s="111"/>
      <c r="F57" s="111"/>
      <c r="G57" s="129">
        <v>0</v>
      </c>
    </row>
    <row r="58" spans="1:9" ht="15" customHeight="1" thickBot="1" x14ac:dyDescent="0.3">
      <c r="A58" s="45"/>
      <c r="B58" s="110"/>
      <c r="C58" s="111"/>
      <c r="D58" s="111"/>
      <c r="E58" s="111"/>
      <c r="F58" s="111"/>
      <c r="G58" s="132">
        <f>SUM(G55:G57)</f>
        <v>29000</v>
      </c>
    </row>
    <row r="59" spans="1:9" ht="15" customHeight="1" thickTop="1" x14ac:dyDescent="0.25">
      <c r="B59"/>
      <c r="C59"/>
      <c r="D59"/>
      <c r="E59" s="110"/>
      <c r="F59" s="110"/>
      <c r="G59" s="63"/>
      <c r="H59" s="114"/>
    </row>
    <row r="60" spans="1:9" ht="15" customHeight="1" x14ac:dyDescent="0.25">
      <c r="A60" s="50" t="s">
        <v>131</v>
      </c>
      <c r="B60"/>
      <c r="C60"/>
      <c r="D60"/>
      <c r="E60" s="110"/>
      <c r="F60" s="110"/>
      <c r="G60" s="63"/>
      <c r="H60" s="114"/>
    </row>
    <row r="61" spans="1:9" ht="15" customHeight="1" x14ac:dyDescent="0.25">
      <c r="G61" s="63"/>
    </row>
    <row r="62" spans="1:9" ht="15" customHeight="1" x14ac:dyDescent="0.25">
      <c r="G62" s="63"/>
    </row>
    <row r="63" spans="1:9" ht="15" customHeight="1" x14ac:dyDescent="0.25">
      <c r="A63" s="81" t="s">
        <v>135</v>
      </c>
      <c r="B63" s="37"/>
      <c r="C63" s="37"/>
    </row>
    <row r="64" spans="1:9" ht="15" customHeight="1" x14ac:dyDescent="0.25">
      <c r="A64" s="133" t="s">
        <v>165</v>
      </c>
      <c r="B64" s="133"/>
      <c r="C64" s="133"/>
      <c r="D64" s="134"/>
      <c r="E64" s="135"/>
      <c r="F64" s="136"/>
      <c r="G64" s="137"/>
      <c r="H64" s="136"/>
      <c r="I64" s="138"/>
    </row>
    <row r="65" spans="1:9" ht="15" customHeight="1" x14ac:dyDescent="0.25">
      <c r="G65" s="63"/>
    </row>
    <row r="66" spans="1:9" ht="30" customHeight="1" x14ac:dyDescent="0.25">
      <c r="A66" s="158" t="s">
        <v>155</v>
      </c>
      <c r="B66" s="158"/>
      <c r="C66" s="158"/>
      <c r="D66" s="158"/>
      <c r="E66" s="158"/>
      <c r="F66" s="158"/>
      <c r="G66" s="158"/>
      <c r="H66" s="158"/>
      <c r="I66" s="158"/>
    </row>
    <row r="67" spans="1:9" ht="15" customHeight="1" x14ac:dyDescent="0.25">
      <c r="A67" s="1" t="s">
        <v>145</v>
      </c>
      <c r="G67" s="63"/>
    </row>
    <row r="68" spans="1:9" ht="15" customHeight="1" x14ac:dyDescent="0.25">
      <c r="G68" s="63"/>
    </row>
    <row r="69" spans="1:9" ht="15" customHeight="1" x14ac:dyDescent="0.25">
      <c r="A69" s="1" t="s">
        <v>154</v>
      </c>
      <c r="G69" s="63"/>
    </row>
    <row r="70" spans="1:9" ht="15" customHeight="1" x14ac:dyDescent="0.25">
      <c r="G70" s="63"/>
    </row>
    <row r="71" spans="1:9" ht="15" customHeight="1" x14ac:dyDescent="0.25">
      <c r="G71" s="63"/>
    </row>
    <row r="72" spans="1:9" ht="45" customHeight="1" x14ac:dyDescent="0.25">
      <c r="A72" s="158"/>
      <c r="B72" s="158"/>
      <c r="C72" s="158"/>
      <c r="D72" s="158"/>
      <c r="E72" s="158"/>
      <c r="F72" s="158"/>
      <c r="G72" s="158"/>
      <c r="H72" s="158"/>
      <c r="I72" s="158"/>
    </row>
    <row r="73" spans="1:9" ht="45" customHeight="1" x14ac:dyDescent="0.25">
      <c r="A73" s="151"/>
      <c r="B73" s="151"/>
      <c r="C73" s="151"/>
      <c r="D73" s="151"/>
      <c r="E73" s="151"/>
      <c r="F73" s="151"/>
      <c r="G73" s="151"/>
      <c r="H73" s="151"/>
      <c r="I73" s="151"/>
    </row>
    <row r="74" spans="1:9" ht="15" customHeight="1" x14ac:dyDescent="0.25">
      <c r="G74" s="63"/>
    </row>
    <row r="75" spans="1:9" ht="15.75" x14ac:dyDescent="0.25">
      <c r="E75" s="131" t="s">
        <v>136</v>
      </c>
      <c r="F75" s="139" t="s">
        <v>137</v>
      </c>
    </row>
    <row r="76" spans="1:9" ht="15" customHeight="1" x14ac:dyDescent="0.25">
      <c r="A76" s="43" t="s">
        <v>48</v>
      </c>
      <c r="E76" s="143"/>
      <c r="F76" s="147"/>
      <c r="G76" s="63"/>
    </row>
    <row r="77" spans="1:9" ht="15.75" x14ac:dyDescent="0.25">
      <c r="A77" s="45" t="s">
        <v>47</v>
      </c>
      <c r="E77" s="144">
        <v>7000</v>
      </c>
      <c r="F77" s="148">
        <v>5000</v>
      </c>
      <c r="G77" s="139" t="s">
        <v>144</v>
      </c>
    </row>
    <row r="78" spans="1:9" ht="15" customHeight="1" x14ac:dyDescent="0.25">
      <c r="A78" s="134" t="s">
        <v>153</v>
      </c>
      <c r="B78" s="134"/>
      <c r="C78" s="134"/>
      <c r="D78" s="134"/>
      <c r="E78" s="146">
        <f>(-(+E87+E90)/C84)-E77</f>
        <v>10600</v>
      </c>
      <c r="F78" s="149">
        <f>(-(+F87+F90)/C84)-F77</f>
        <v>12600</v>
      </c>
      <c r="G78" s="150">
        <f>+E78+F78</f>
        <v>23200</v>
      </c>
    </row>
    <row r="79" spans="1:9" ht="15" customHeight="1" thickBot="1" x14ac:dyDescent="0.3">
      <c r="D79" s="40" t="s">
        <v>94</v>
      </c>
      <c r="E79" s="53">
        <f>SUM(E76:E78)</f>
        <v>17600</v>
      </c>
      <c r="F79" s="53">
        <f>SUM(F76:F78)</f>
        <v>17600</v>
      </c>
      <c r="G79" s="63"/>
    </row>
    <row r="80" spans="1:9" ht="15" customHeight="1" thickTop="1" x14ac:dyDescent="0.25">
      <c r="E80" s="144"/>
      <c r="F80" s="145"/>
      <c r="G80" s="63"/>
    </row>
    <row r="81" spans="1:9" ht="15" customHeight="1" x14ac:dyDescent="0.25">
      <c r="A81" s="43" t="s">
        <v>49</v>
      </c>
      <c r="B81" s="45"/>
      <c r="C81" s="45"/>
      <c r="D81" s="45"/>
      <c r="E81" s="54"/>
      <c r="F81" s="54"/>
      <c r="G81" s="63"/>
    </row>
    <row r="82" spans="1:9" ht="15" customHeight="1" x14ac:dyDescent="0.25">
      <c r="A82" s="43"/>
      <c r="B82" s="45"/>
      <c r="C82" s="45"/>
      <c r="D82" s="45"/>
      <c r="E82" s="57"/>
      <c r="F82" s="57"/>
      <c r="G82" s="63"/>
    </row>
    <row r="83" spans="1:9" ht="15" customHeight="1" x14ac:dyDescent="0.25">
      <c r="A83" s="60" t="s">
        <v>139</v>
      </c>
      <c r="B83" s="45"/>
      <c r="C83" s="45"/>
      <c r="D83" s="45"/>
      <c r="E83" s="57"/>
      <c r="F83" s="57"/>
      <c r="G83" s="63"/>
    </row>
    <row r="84" spans="1:9" ht="15" customHeight="1" x14ac:dyDescent="0.25">
      <c r="A84" s="41" t="str">
        <f>+A118</f>
        <v>57 375 $ et moins:</v>
      </c>
      <c r="C84" s="61">
        <v>0.15</v>
      </c>
      <c r="E84" s="57">
        <f>+MIN(E79,$L$116)*C84</f>
        <v>2640</v>
      </c>
      <c r="F84" s="57">
        <f>+MIN(F79,$L$116)*C84</f>
        <v>2640</v>
      </c>
      <c r="G84" s="63"/>
    </row>
    <row r="85" spans="1:9" ht="15" customHeight="1" x14ac:dyDescent="0.25">
      <c r="A85" s="42"/>
      <c r="D85" s="61"/>
      <c r="E85" s="57"/>
      <c r="F85" s="57"/>
      <c r="G85" s="63"/>
    </row>
    <row r="86" spans="1:9" ht="15" customHeight="1" x14ac:dyDescent="0.25">
      <c r="A86" s="60" t="s">
        <v>66</v>
      </c>
      <c r="B86" s="65"/>
      <c r="C86" s="45"/>
      <c r="D86" s="45"/>
      <c r="E86" s="57"/>
      <c r="F86" s="57"/>
      <c r="G86" s="63"/>
    </row>
    <row r="87" spans="1:9" ht="15" customHeight="1" x14ac:dyDescent="0.25">
      <c r="A87" s="66" t="s">
        <v>67</v>
      </c>
      <c r="B87" s="65"/>
      <c r="C87" s="45"/>
      <c r="D87" s="45"/>
      <c r="E87" s="57">
        <f>-$L$120*0.15</f>
        <v>-2419.35</v>
      </c>
      <c r="F87" s="57">
        <f>-$L$120*0.15</f>
        <v>-2419.35</v>
      </c>
      <c r="G87" s="63"/>
    </row>
    <row r="88" spans="1:9" ht="15" customHeight="1" x14ac:dyDescent="0.25">
      <c r="A88" s="67" t="s">
        <v>68</v>
      </c>
      <c r="B88" s="65"/>
      <c r="C88" s="45"/>
      <c r="D88" s="45"/>
      <c r="E88" s="156" t="s">
        <v>143</v>
      </c>
      <c r="F88" s="157"/>
      <c r="G88" s="63"/>
    </row>
    <row r="89" spans="1:9" ht="15" customHeight="1" x14ac:dyDescent="0.25">
      <c r="A89" s="68" t="s">
        <v>140</v>
      </c>
      <c r="B89" s="69"/>
      <c r="C89" s="45"/>
      <c r="D89" s="45"/>
      <c r="E89" s="156" t="s">
        <v>141</v>
      </c>
      <c r="F89" s="157"/>
      <c r="G89" s="63"/>
    </row>
    <row r="90" spans="1:9" ht="15" customHeight="1" x14ac:dyDescent="0.25">
      <c r="A90" s="44" t="s">
        <v>73</v>
      </c>
      <c r="B90" s="45"/>
      <c r="C90" s="45"/>
      <c r="D90" s="45"/>
      <c r="E90" s="71">
        <f>-$L$124*0.15</f>
        <v>-220.65</v>
      </c>
      <c r="F90" s="71">
        <f>-$L$124*0.15</f>
        <v>-220.65</v>
      </c>
      <c r="G90" s="63"/>
    </row>
    <row r="91" spans="1:9" ht="15" customHeight="1" x14ac:dyDescent="0.25">
      <c r="A91" s="140"/>
      <c r="B91" s="140"/>
      <c r="C91" s="140"/>
      <c r="D91" s="141" t="s">
        <v>142</v>
      </c>
      <c r="E91" s="142">
        <f>SUM(E81:E90)</f>
        <v>0</v>
      </c>
      <c r="F91" s="142">
        <f>SUM(F81:F90)</f>
        <v>0</v>
      </c>
      <c r="G91" s="63"/>
    </row>
    <row r="92" spans="1:9" ht="15" customHeight="1" x14ac:dyDescent="0.25">
      <c r="G92" s="63"/>
    </row>
    <row r="94" spans="1:9" ht="15" customHeight="1" x14ac:dyDescent="0.25">
      <c r="A94" s="5" t="s">
        <v>83</v>
      </c>
      <c r="B94" s="5"/>
      <c r="C94" s="5"/>
    </row>
    <row r="95" spans="1:9" ht="15" customHeight="1" x14ac:dyDescent="0.25">
      <c r="A95" s="115" t="s">
        <v>170</v>
      </c>
      <c r="B95" s="116"/>
      <c r="C95" s="116"/>
      <c r="D95" s="117"/>
      <c r="E95" s="118"/>
      <c r="F95" s="119"/>
      <c r="G95" s="120"/>
      <c r="H95" s="119"/>
      <c r="I95" s="121"/>
    </row>
    <row r="96" spans="1:9" ht="15" customHeight="1" x14ac:dyDescent="0.25">
      <c r="A96" s="5"/>
      <c r="B96" s="5"/>
      <c r="C96" s="5"/>
    </row>
    <row r="97" spans="1:10" ht="15" customHeight="1" x14ac:dyDescent="0.25">
      <c r="A97" s="43" t="s">
        <v>138</v>
      </c>
      <c r="B97" s="44"/>
      <c r="C97" s="44"/>
      <c r="D97" s="45"/>
      <c r="E97" s="46"/>
      <c r="F97" s="47"/>
      <c r="G97" s="76"/>
      <c r="H97" s="77"/>
      <c r="I97" s="77"/>
      <c r="J97" s="45"/>
    </row>
    <row r="98" spans="1:10" ht="15" customHeight="1" x14ac:dyDescent="0.25">
      <c r="A98" s="45" t="s">
        <v>47</v>
      </c>
      <c r="B98" s="45"/>
      <c r="C98" s="45"/>
      <c r="D98" s="45"/>
      <c r="E98" s="46"/>
      <c r="F98" s="48">
        <v>177000</v>
      </c>
      <c r="G98" s="76"/>
      <c r="H98" s="77"/>
      <c r="I98" s="77"/>
      <c r="J98" s="45"/>
    </row>
    <row r="99" spans="1:10" ht="15" customHeight="1" x14ac:dyDescent="0.25">
      <c r="A99" s="45" t="s">
        <v>85</v>
      </c>
      <c r="B99" s="45"/>
      <c r="C99" s="45"/>
      <c r="D99" s="45"/>
      <c r="E99" s="46"/>
      <c r="F99" s="48">
        <v>0</v>
      </c>
      <c r="G99" s="76" t="s">
        <v>87</v>
      </c>
      <c r="H99" s="77"/>
      <c r="I99" s="77"/>
      <c r="J99" s="45"/>
    </row>
    <row r="100" spans="1:10" ht="15" customHeight="1" x14ac:dyDescent="0.25">
      <c r="A100" s="45" t="s">
        <v>84</v>
      </c>
      <c r="B100" s="45"/>
      <c r="C100" s="45"/>
      <c r="D100" s="45"/>
      <c r="E100" s="46"/>
      <c r="F100" s="48">
        <v>-11700</v>
      </c>
      <c r="G100" s="76"/>
      <c r="H100" s="77"/>
      <c r="I100" s="77"/>
      <c r="J100" s="45"/>
    </row>
    <row r="101" spans="1:10" ht="15" customHeight="1" x14ac:dyDescent="0.25">
      <c r="A101" s="45"/>
      <c r="B101" s="45"/>
      <c r="C101" s="45"/>
      <c r="D101" s="45"/>
      <c r="E101" s="46"/>
      <c r="F101" s="48"/>
      <c r="G101" s="76"/>
      <c r="H101" s="77"/>
      <c r="I101" s="77"/>
      <c r="J101" s="45"/>
    </row>
    <row r="102" spans="1:10" ht="15" customHeight="1" x14ac:dyDescent="0.25">
      <c r="A102" s="73" t="s">
        <v>86</v>
      </c>
      <c r="B102" s="45"/>
      <c r="C102" s="45"/>
      <c r="D102" s="45"/>
      <c r="E102" s="46"/>
      <c r="F102" s="49">
        <v>0</v>
      </c>
      <c r="G102" s="76" t="s">
        <v>87</v>
      </c>
      <c r="H102" s="77"/>
      <c r="I102" s="77"/>
      <c r="J102" s="45"/>
    </row>
    <row r="103" spans="1:10" ht="15" customHeight="1" x14ac:dyDescent="0.25">
      <c r="A103" s="73" t="s">
        <v>88</v>
      </c>
      <c r="B103" s="45"/>
      <c r="C103" s="45"/>
      <c r="D103" s="45"/>
      <c r="E103" s="46"/>
      <c r="F103" s="49">
        <v>0</v>
      </c>
      <c r="G103" s="76" t="s">
        <v>87</v>
      </c>
      <c r="H103" s="77"/>
      <c r="I103" s="77"/>
      <c r="J103" s="45"/>
    </row>
    <row r="104" spans="1:10" ht="15" customHeight="1" x14ac:dyDescent="0.25">
      <c r="A104" s="73" t="s">
        <v>96</v>
      </c>
      <c r="B104" s="45"/>
      <c r="C104" s="45"/>
      <c r="D104" s="45"/>
      <c r="E104" s="46"/>
      <c r="F104" s="49">
        <v>0</v>
      </c>
      <c r="G104" s="76" t="s">
        <v>87</v>
      </c>
      <c r="H104" s="77"/>
      <c r="I104" s="77"/>
      <c r="J104" s="45"/>
    </row>
    <row r="105" spans="1:10" ht="15" customHeight="1" x14ac:dyDescent="0.25">
      <c r="A105" s="73" t="s">
        <v>89</v>
      </c>
      <c r="B105" s="45"/>
      <c r="C105" s="45"/>
      <c r="D105" s="45"/>
      <c r="E105" s="46"/>
      <c r="F105" s="49">
        <v>0</v>
      </c>
      <c r="G105" s="76" t="s">
        <v>87</v>
      </c>
      <c r="H105" s="77"/>
      <c r="I105" s="77"/>
      <c r="J105" s="45"/>
    </row>
    <row r="106" spans="1:10" ht="15" customHeight="1" x14ac:dyDescent="0.25">
      <c r="A106" s="1" t="s">
        <v>90</v>
      </c>
      <c r="B106" s="45"/>
      <c r="C106" s="45"/>
      <c r="D106" s="45"/>
      <c r="E106" s="46"/>
      <c r="F106" s="49">
        <v>0</v>
      </c>
      <c r="G106" s="76" t="s">
        <v>146</v>
      </c>
      <c r="H106" s="77"/>
      <c r="I106" s="77"/>
      <c r="J106" s="45"/>
    </row>
    <row r="107" spans="1:10" ht="15" customHeight="1" x14ac:dyDescent="0.25">
      <c r="A107" s="1" t="s">
        <v>91</v>
      </c>
      <c r="B107" s="45"/>
      <c r="C107" s="45"/>
      <c r="D107" s="45"/>
      <c r="E107" s="46"/>
      <c r="F107" s="49">
        <v>13000</v>
      </c>
      <c r="G107" s="76"/>
      <c r="H107" s="77"/>
      <c r="I107" s="77"/>
      <c r="J107" s="45"/>
    </row>
    <row r="108" spans="1:10" ht="15" customHeight="1" x14ac:dyDescent="0.25">
      <c r="B108" s="45"/>
      <c r="C108" s="45"/>
      <c r="D108" s="45"/>
      <c r="E108" s="46"/>
      <c r="F108" s="49"/>
      <c r="G108" s="76"/>
      <c r="H108" s="77"/>
      <c r="I108" s="77"/>
      <c r="J108" s="45"/>
    </row>
    <row r="109" spans="1:10" ht="15" customHeight="1" x14ac:dyDescent="0.25">
      <c r="A109" s="1" t="s">
        <v>92</v>
      </c>
      <c r="B109" s="45"/>
      <c r="C109" s="45"/>
      <c r="D109" s="45"/>
      <c r="E109" s="46"/>
      <c r="F109" s="49">
        <v>-10000</v>
      </c>
      <c r="G109" s="76"/>
      <c r="H109" s="77"/>
      <c r="I109" s="77"/>
      <c r="J109" s="45"/>
    </row>
    <row r="110" spans="1:10" ht="15" customHeight="1" x14ac:dyDescent="0.25">
      <c r="A110" s="1" t="s">
        <v>98</v>
      </c>
      <c r="B110" s="45"/>
      <c r="C110" s="45"/>
      <c r="D110" s="45"/>
      <c r="E110" s="46"/>
      <c r="F110" s="52">
        <f>-G20</f>
        <v>-21250</v>
      </c>
      <c r="G110" s="76"/>
      <c r="H110" s="77"/>
      <c r="I110" s="77"/>
      <c r="J110" s="45"/>
    </row>
    <row r="111" spans="1:10" ht="15" customHeight="1" x14ac:dyDescent="0.25">
      <c r="A111" s="1" t="s">
        <v>97</v>
      </c>
      <c r="B111" s="45"/>
      <c r="C111" s="45"/>
      <c r="D111" s="45"/>
      <c r="E111" s="46"/>
      <c r="F111" s="49">
        <v>0</v>
      </c>
      <c r="G111" s="76" t="s">
        <v>93</v>
      </c>
      <c r="H111" s="77"/>
      <c r="I111" s="77"/>
      <c r="J111" s="45"/>
    </row>
    <row r="112" spans="1:10" ht="15" customHeight="1" x14ac:dyDescent="0.25">
      <c r="A112" s="1" t="s">
        <v>99</v>
      </c>
      <c r="B112" s="50"/>
      <c r="C112" s="50"/>
      <c r="D112" s="50"/>
      <c r="E112" s="51"/>
      <c r="F112" s="49">
        <v>0</v>
      </c>
      <c r="G112" s="76" t="s">
        <v>93</v>
      </c>
      <c r="H112" s="77"/>
      <c r="I112" s="77"/>
      <c r="J112" s="45"/>
    </row>
    <row r="113" spans="1:12" ht="15" customHeight="1" thickBot="1" x14ac:dyDescent="0.3">
      <c r="A113" s="45"/>
      <c r="B113" s="45"/>
      <c r="C113" s="45"/>
      <c r="D113" s="45"/>
      <c r="E113" s="40" t="s">
        <v>94</v>
      </c>
      <c r="F113" s="53">
        <f>SUM(F98:F112)</f>
        <v>147050</v>
      </c>
      <c r="G113" s="76"/>
      <c r="H113" s="77"/>
      <c r="I113" s="77"/>
      <c r="J113" s="45"/>
    </row>
    <row r="114" spans="1:12" ht="15" customHeight="1" thickTop="1" x14ac:dyDescent="0.25">
      <c r="A114" s="43"/>
      <c r="B114" s="45"/>
      <c r="C114" s="45"/>
      <c r="D114" s="45"/>
      <c r="E114" s="46"/>
      <c r="F114" s="48"/>
      <c r="G114" s="76"/>
      <c r="H114" s="77"/>
      <c r="I114" s="77"/>
      <c r="J114" s="45"/>
    </row>
    <row r="115" spans="1:12" ht="15" customHeight="1" x14ac:dyDescent="0.25">
      <c r="A115" s="43" t="s">
        <v>49</v>
      </c>
      <c r="B115" s="45"/>
      <c r="C115" s="45"/>
      <c r="D115" s="45"/>
      <c r="E115" s="46"/>
      <c r="F115" s="54"/>
      <c r="G115" s="76"/>
      <c r="H115" s="77"/>
      <c r="I115" s="77"/>
      <c r="J115" s="45"/>
      <c r="K115" s="55" t="s">
        <v>50</v>
      </c>
      <c r="L115" s="56"/>
    </row>
    <row r="116" spans="1:12" ht="15" customHeight="1" x14ac:dyDescent="0.25">
      <c r="A116" s="43"/>
      <c r="B116" s="45"/>
      <c r="C116" s="45"/>
      <c r="D116" s="45"/>
      <c r="E116" s="46"/>
      <c r="F116" s="57"/>
      <c r="G116" s="76"/>
      <c r="H116" s="77"/>
      <c r="I116" s="77"/>
      <c r="J116" s="45"/>
      <c r="K116" s="58" t="s">
        <v>51</v>
      </c>
      <c r="L116" s="59">
        <v>57375</v>
      </c>
    </row>
    <row r="117" spans="1:12" ht="15" customHeight="1" x14ac:dyDescent="0.25">
      <c r="A117" s="60" t="s">
        <v>52</v>
      </c>
      <c r="B117" s="45"/>
      <c r="C117" s="45"/>
      <c r="D117" s="45"/>
      <c r="E117" s="46"/>
      <c r="F117" s="57"/>
      <c r="G117" s="76"/>
      <c r="H117" s="77"/>
      <c r="I117" s="77"/>
      <c r="J117" s="45"/>
      <c r="K117" s="58" t="s">
        <v>53</v>
      </c>
      <c r="L117" s="59">
        <v>114750</v>
      </c>
    </row>
    <row r="118" spans="1:12" ht="15" customHeight="1" x14ac:dyDescent="0.25">
      <c r="A118" s="41" t="s">
        <v>164</v>
      </c>
      <c r="D118" s="61">
        <v>0.15</v>
      </c>
      <c r="E118" s="41">
        <f>+MIN($F$113,L116)*D118</f>
        <v>8606.25</v>
      </c>
      <c r="F118" s="57"/>
      <c r="G118" s="76"/>
      <c r="H118" s="77"/>
      <c r="I118" s="77"/>
      <c r="J118" s="45"/>
      <c r="K118" s="58" t="s">
        <v>54</v>
      </c>
      <c r="L118" s="59">
        <v>177882</v>
      </c>
    </row>
    <row r="119" spans="1:12" ht="15" customHeight="1" x14ac:dyDescent="0.25">
      <c r="A119" s="41" t="s">
        <v>166</v>
      </c>
      <c r="D119" s="62">
        <v>0.20499999999999999</v>
      </c>
      <c r="E119" s="41">
        <f>MIN(($F$113-L116),(L117-L116))*D119</f>
        <v>11761.875</v>
      </c>
      <c r="F119" s="57"/>
      <c r="G119" s="76"/>
      <c r="H119" s="77"/>
      <c r="I119" s="77"/>
      <c r="J119" s="45"/>
      <c r="K119" s="58" t="s">
        <v>55</v>
      </c>
      <c r="L119" s="59">
        <v>253414</v>
      </c>
    </row>
    <row r="120" spans="1:12" ht="15" customHeight="1" x14ac:dyDescent="0.25">
      <c r="A120" s="41" t="s">
        <v>167</v>
      </c>
      <c r="D120" s="61">
        <v>0.26</v>
      </c>
      <c r="E120" s="41">
        <f>MIN(($F$113-L117),(L118-L117))*D120</f>
        <v>8398</v>
      </c>
      <c r="F120" s="57"/>
      <c r="G120" s="76"/>
      <c r="H120" s="77"/>
      <c r="I120" s="77"/>
      <c r="J120" s="45"/>
      <c r="K120" s="58" t="s">
        <v>56</v>
      </c>
      <c r="L120" s="59">
        <v>16129</v>
      </c>
    </row>
    <row r="121" spans="1:12" ht="15" customHeight="1" x14ac:dyDescent="0.25">
      <c r="A121" s="41" t="s">
        <v>168</v>
      </c>
      <c r="D121" s="61">
        <v>0.28999999999999998</v>
      </c>
      <c r="E121" s="41">
        <v>0</v>
      </c>
      <c r="F121" s="57"/>
      <c r="G121" s="76"/>
      <c r="H121" s="77"/>
      <c r="I121" s="77"/>
      <c r="J121" s="45"/>
      <c r="K121" s="58" t="s">
        <v>57</v>
      </c>
      <c r="L121" s="59">
        <v>4735</v>
      </c>
    </row>
    <row r="122" spans="1:12" ht="15" customHeight="1" x14ac:dyDescent="0.25">
      <c r="A122" s="41" t="s">
        <v>169</v>
      </c>
      <c r="D122" s="61">
        <v>0.33</v>
      </c>
      <c r="E122" s="64">
        <v>0</v>
      </c>
      <c r="F122" s="57"/>
      <c r="G122" s="76"/>
      <c r="H122" s="77"/>
      <c r="I122" s="77"/>
      <c r="J122" s="45"/>
      <c r="K122" s="58" t="s">
        <v>58</v>
      </c>
      <c r="L122" s="59">
        <v>484</v>
      </c>
    </row>
    <row r="123" spans="1:12" ht="15" customHeight="1" x14ac:dyDescent="0.25">
      <c r="A123" s="43"/>
      <c r="B123" s="45"/>
      <c r="C123" s="45"/>
      <c r="D123" s="45"/>
      <c r="E123" s="46">
        <f>SUM(E118:E122)</f>
        <v>28766.125</v>
      </c>
      <c r="F123" s="57">
        <f>+E123</f>
        <v>28766.125</v>
      </c>
      <c r="G123" s="76"/>
      <c r="H123" s="77"/>
      <c r="I123" s="77"/>
      <c r="J123" s="45"/>
      <c r="K123" s="58" t="s">
        <v>59</v>
      </c>
      <c r="L123" s="59">
        <v>861</v>
      </c>
    </row>
    <row r="124" spans="1:12" ht="15" customHeight="1" x14ac:dyDescent="0.25">
      <c r="A124" s="43"/>
      <c r="B124" s="45"/>
      <c r="C124" s="45"/>
      <c r="D124" s="45"/>
      <c r="E124" s="46"/>
      <c r="F124" s="57"/>
      <c r="G124" s="76"/>
      <c r="H124" s="77"/>
      <c r="I124" s="77"/>
      <c r="J124" s="45"/>
      <c r="K124" s="58" t="s">
        <v>60</v>
      </c>
      <c r="L124" s="59">
        <v>1471</v>
      </c>
    </row>
    <row r="125" spans="1:12" ht="15" customHeight="1" x14ac:dyDescent="0.25">
      <c r="A125" s="60" t="s">
        <v>66</v>
      </c>
      <c r="B125" s="65"/>
      <c r="C125" s="45"/>
      <c r="D125" s="45"/>
      <c r="E125" s="46"/>
      <c r="F125" s="57"/>
      <c r="G125" s="76"/>
      <c r="H125" s="77"/>
      <c r="I125" s="77"/>
      <c r="J125" s="45"/>
      <c r="K125" s="58" t="s">
        <v>61</v>
      </c>
      <c r="L125" s="59">
        <v>2834</v>
      </c>
    </row>
    <row r="126" spans="1:12" ht="15" customHeight="1" x14ac:dyDescent="0.25">
      <c r="A126" s="66" t="s">
        <v>67</v>
      </c>
      <c r="B126" s="65"/>
      <c r="C126" s="45"/>
      <c r="D126" s="45"/>
      <c r="E126" s="46"/>
      <c r="F126" s="57">
        <f>-$L$120*0.15</f>
        <v>-2419.35</v>
      </c>
      <c r="G126" s="76"/>
      <c r="H126" s="77"/>
      <c r="I126" s="77"/>
      <c r="J126" s="45"/>
      <c r="K126" s="58" t="s">
        <v>62</v>
      </c>
      <c r="L126" s="59">
        <v>9028</v>
      </c>
    </row>
    <row r="127" spans="1:12" ht="15" customHeight="1" x14ac:dyDescent="0.25">
      <c r="A127" s="68" t="s">
        <v>69</v>
      </c>
      <c r="B127" s="69"/>
      <c r="C127" s="45"/>
      <c r="D127" s="45"/>
      <c r="E127" s="46"/>
      <c r="F127" s="57"/>
      <c r="G127" s="76"/>
      <c r="H127" s="77"/>
      <c r="I127" s="77"/>
      <c r="J127" s="45"/>
      <c r="K127" s="58" t="s">
        <v>63</v>
      </c>
      <c r="L127" s="59">
        <v>45522</v>
      </c>
    </row>
    <row r="128" spans="1:12" ht="15" customHeight="1" x14ac:dyDescent="0.25">
      <c r="A128" s="69"/>
      <c r="B128" s="69"/>
      <c r="C128" s="45"/>
      <c r="D128" s="45"/>
      <c r="E128" s="46" t="s">
        <v>70</v>
      </c>
      <c r="F128" s="57">
        <f>-L121*0.15</f>
        <v>-710.25</v>
      </c>
      <c r="G128" s="76" t="s">
        <v>95</v>
      </c>
      <c r="H128" s="77"/>
      <c r="I128" s="77"/>
      <c r="J128" s="45"/>
      <c r="K128" s="58" t="s">
        <v>64</v>
      </c>
      <c r="L128" s="59">
        <v>8601</v>
      </c>
    </row>
    <row r="129" spans="1:12" ht="15" customHeight="1" x14ac:dyDescent="0.25">
      <c r="A129" s="69"/>
      <c r="B129" s="69"/>
      <c r="C129" s="45"/>
      <c r="D129" s="45"/>
      <c r="E129" s="46" t="s">
        <v>71</v>
      </c>
      <c r="F129" s="57">
        <f>-L122*0.15</f>
        <v>-72.599999999999994</v>
      </c>
      <c r="G129" s="76" t="s">
        <v>95</v>
      </c>
      <c r="H129" s="77"/>
      <c r="I129" s="77"/>
      <c r="J129" s="45"/>
      <c r="K129" s="58" t="s">
        <v>65</v>
      </c>
      <c r="L129" s="59">
        <v>10138</v>
      </c>
    </row>
    <row r="130" spans="1:12" ht="15" customHeight="1" x14ac:dyDescent="0.25">
      <c r="A130" s="69"/>
      <c r="B130" s="69"/>
      <c r="C130" s="45"/>
      <c r="D130" s="45"/>
      <c r="E130" s="46" t="s">
        <v>72</v>
      </c>
      <c r="F130" s="57">
        <f>-L123*0.15</f>
        <v>-129.15</v>
      </c>
      <c r="G130" s="76" t="s">
        <v>95</v>
      </c>
      <c r="H130" s="77"/>
      <c r="I130" s="77"/>
      <c r="J130" s="45"/>
    </row>
    <row r="131" spans="1:12" ht="15" customHeight="1" x14ac:dyDescent="0.25">
      <c r="A131" s="44" t="s">
        <v>73</v>
      </c>
      <c r="B131" s="45"/>
      <c r="C131" s="45"/>
      <c r="D131" s="45"/>
      <c r="E131" s="46"/>
      <c r="F131" s="57">
        <f>-L124*0.15</f>
        <v>-220.65</v>
      </c>
      <c r="G131" s="76"/>
      <c r="H131" s="77"/>
      <c r="I131" s="77"/>
      <c r="J131" s="45"/>
    </row>
    <row r="132" spans="1:12" ht="15" customHeight="1" x14ac:dyDescent="0.25">
      <c r="A132" s="45"/>
      <c r="B132" s="45"/>
      <c r="C132" s="45"/>
      <c r="D132" s="45"/>
      <c r="E132" s="40" t="s">
        <v>74</v>
      </c>
      <c r="F132" s="54">
        <f>+SUM(F115:F131)</f>
        <v>25214.125</v>
      </c>
      <c r="G132" s="76"/>
      <c r="H132" s="77"/>
      <c r="I132" s="77"/>
      <c r="J132" s="45"/>
    </row>
    <row r="133" spans="1:12" ht="15" customHeight="1" x14ac:dyDescent="0.25">
      <c r="A133" s="45"/>
      <c r="B133" s="45"/>
      <c r="C133" s="45"/>
      <c r="D133" s="45"/>
      <c r="E133" s="46"/>
      <c r="F133" s="57"/>
      <c r="G133" s="76"/>
      <c r="H133" s="77"/>
      <c r="I133" s="77"/>
      <c r="J133" s="45"/>
    </row>
    <row r="134" spans="1:12" ht="15" customHeight="1" x14ac:dyDescent="0.25">
      <c r="A134" s="70" t="s">
        <v>75</v>
      </c>
      <c r="B134" s="45"/>
      <c r="C134" s="45"/>
      <c r="D134" s="45"/>
      <c r="E134" s="46"/>
      <c r="F134" s="57"/>
      <c r="G134" s="76"/>
      <c r="H134" s="77"/>
      <c r="I134" s="77"/>
      <c r="J134" s="45"/>
    </row>
    <row r="135" spans="1:12" ht="15" customHeight="1" x14ac:dyDescent="0.25">
      <c r="A135" s="50" t="s">
        <v>76</v>
      </c>
      <c r="B135" s="45"/>
      <c r="C135" s="45"/>
      <c r="D135" s="45"/>
      <c r="E135" s="46"/>
      <c r="F135" s="57">
        <f>-F132*0.165</f>
        <v>-4160.3306250000005</v>
      </c>
      <c r="G135" s="76"/>
      <c r="H135" s="77"/>
      <c r="I135" s="77"/>
      <c r="J135" s="45"/>
    </row>
    <row r="136" spans="1:12" ht="15" customHeight="1" x14ac:dyDescent="0.25">
      <c r="A136" s="43"/>
      <c r="B136" s="45"/>
      <c r="C136" s="45"/>
      <c r="D136" s="45"/>
      <c r="E136" s="40"/>
      <c r="F136" s="57"/>
      <c r="G136" s="76"/>
      <c r="H136" s="77"/>
      <c r="I136" s="77"/>
      <c r="J136" s="45"/>
    </row>
    <row r="137" spans="1:12" ht="15" customHeight="1" x14ac:dyDescent="0.25">
      <c r="A137" s="70" t="s">
        <v>77</v>
      </c>
      <c r="B137" s="45"/>
      <c r="C137" s="45"/>
      <c r="D137" s="45"/>
      <c r="E137" s="46"/>
      <c r="F137" s="57"/>
      <c r="G137" s="76"/>
      <c r="H137" s="77"/>
      <c r="I137" s="77"/>
      <c r="J137" s="45"/>
    </row>
    <row r="138" spans="1:12" ht="15" customHeight="1" x14ac:dyDescent="0.25">
      <c r="A138" s="45" t="s">
        <v>78</v>
      </c>
      <c r="B138" s="45"/>
      <c r="C138" s="45"/>
      <c r="D138" s="45"/>
      <c r="E138" s="46"/>
      <c r="F138" s="71">
        <v>0</v>
      </c>
      <c r="G138" s="76"/>
      <c r="H138" s="77"/>
      <c r="I138" s="77"/>
      <c r="J138" s="45"/>
    </row>
    <row r="139" spans="1:12" ht="15" customHeight="1" x14ac:dyDescent="0.25">
      <c r="A139" s="70"/>
      <c r="B139" s="45"/>
      <c r="C139" s="45"/>
      <c r="D139" s="45"/>
      <c r="E139" s="40" t="s">
        <v>79</v>
      </c>
      <c r="F139" s="57">
        <f>SUM(F132:F138)</f>
        <v>21053.794374999998</v>
      </c>
      <c r="G139" s="76"/>
      <c r="H139" s="77"/>
      <c r="I139" s="77"/>
      <c r="J139" s="45"/>
    </row>
    <row r="140" spans="1:12" ht="15" customHeight="1" x14ac:dyDescent="0.25">
      <c r="A140" s="70"/>
      <c r="B140" s="45"/>
      <c r="C140" s="45"/>
      <c r="D140" s="45"/>
      <c r="E140" s="40"/>
      <c r="F140" s="57"/>
      <c r="G140" s="76"/>
      <c r="H140" s="77"/>
      <c r="I140" s="77"/>
      <c r="J140" s="45"/>
    </row>
    <row r="141" spans="1:12" ht="15" customHeight="1" x14ac:dyDescent="0.25">
      <c r="A141" s="70" t="s">
        <v>80</v>
      </c>
      <c r="B141" s="45"/>
      <c r="C141" s="45"/>
      <c r="D141" s="45"/>
      <c r="E141" s="46"/>
      <c r="F141" s="57"/>
      <c r="G141" s="76"/>
      <c r="H141" s="77"/>
      <c r="I141" s="77"/>
      <c r="J141" s="45"/>
    </row>
    <row r="142" spans="1:12" ht="15" customHeight="1" x14ac:dyDescent="0.25">
      <c r="A142" s="1" t="s">
        <v>81</v>
      </c>
      <c r="B142" s="45"/>
      <c r="C142" s="45"/>
      <c r="D142" s="45"/>
      <c r="E142" s="46"/>
      <c r="F142" s="57">
        <v>-37000</v>
      </c>
      <c r="G142" s="76"/>
      <c r="H142" s="77"/>
      <c r="I142" s="77"/>
      <c r="J142" s="45"/>
    </row>
    <row r="143" spans="1:12" ht="15" customHeight="1" x14ac:dyDescent="0.25">
      <c r="A143" s="70"/>
      <c r="B143" s="45"/>
      <c r="C143" s="45"/>
      <c r="D143" s="45"/>
      <c r="E143" s="46"/>
      <c r="F143" s="57"/>
      <c r="G143" s="76"/>
      <c r="H143" s="77"/>
      <c r="I143" s="77"/>
      <c r="J143" s="45"/>
    </row>
    <row r="144" spans="1:12" ht="15" customHeight="1" thickBot="1" x14ac:dyDescent="0.3">
      <c r="A144" s="45"/>
      <c r="B144" s="50"/>
      <c r="C144" s="50"/>
      <c r="D144" s="45"/>
      <c r="E144" s="72" t="s">
        <v>82</v>
      </c>
      <c r="F144" s="122">
        <f>SUM(F139:F143)</f>
        <v>-15946.205625000002</v>
      </c>
      <c r="G144" s="78"/>
      <c r="H144" s="79"/>
      <c r="I144" s="79"/>
      <c r="J144" s="45"/>
    </row>
    <row r="145" spans="6:7" ht="15" customHeight="1" thickTop="1" x14ac:dyDescent="0.25">
      <c r="F145" s="41"/>
      <c r="G145" s="80"/>
    </row>
    <row r="146" spans="6:7" ht="15" customHeight="1" x14ac:dyDescent="0.25">
      <c r="F146" s="41"/>
      <c r="G146" s="80"/>
    </row>
    <row r="147" spans="6:7" ht="15" customHeight="1" x14ac:dyDescent="0.25">
      <c r="F147" s="41"/>
      <c r="G147" s="80"/>
    </row>
    <row r="148" spans="6:7" ht="15" customHeight="1" x14ac:dyDescent="0.25">
      <c r="F148" s="41"/>
      <c r="G148" s="80"/>
    </row>
    <row r="149" spans="6:7" ht="15" customHeight="1" x14ac:dyDescent="0.25">
      <c r="F149" s="41"/>
      <c r="G149" s="80"/>
    </row>
    <row r="150" spans="6:7" ht="15" customHeight="1" x14ac:dyDescent="0.25">
      <c r="F150" s="41"/>
      <c r="G150" s="80"/>
    </row>
  </sheetData>
  <mergeCells count="4">
    <mergeCell ref="E89:F89"/>
    <mergeCell ref="E88:F88"/>
    <mergeCell ref="A66:I66"/>
    <mergeCell ref="A72:I72"/>
  </mergeCells>
  <pageMargins left="0.98425196850393704" right="0.98425196850393704" top="0.98425196850393704" bottom="0.98425196850393704" header="0.51181102362204722" footer="0.51181102362204722"/>
  <pageSetup scale="81" fitToHeight="0" orientation="portrait" r:id="rId1"/>
  <headerFooter alignWithMargins="0"/>
  <rowBreaks count="3" manualBreakCount="3">
    <brk id="30" max="8" man="1"/>
    <brk id="62" max="8" man="1"/>
    <brk id="93" max="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16</v>
      </c>
      <c r="B3" s="1"/>
      <c r="C3" s="1"/>
      <c r="D3" s="1"/>
      <c r="E3" s="1"/>
      <c r="F3" s="2"/>
    </row>
    <row r="4" spans="1:6" ht="15.75" x14ac:dyDescent="0.25">
      <c r="B4" s="4" t="s">
        <v>14</v>
      </c>
      <c r="C4" s="4"/>
      <c r="D4" s="4"/>
      <c r="E4" s="4"/>
      <c r="F4" s="4">
        <v>42961</v>
      </c>
    </row>
    <row r="5" spans="1:6" ht="15.75" x14ac:dyDescent="0.25">
      <c r="A5" s="13" t="s">
        <v>12</v>
      </c>
      <c r="C5" s="4"/>
      <c r="D5" s="4"/>
      <c r="E5" s="4"/>
      <c r="F5" s="4"/>
    </row>
    <row r="6" spans="1:6" ht="15.75" x14ac:dyDescent="0.25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75" x14ac:dyDescent="0.25">
      <c r="B7" s="4" t="s">
        <v>38</v>
      </c>
      <c r="C7" s="4"/>
      <c r="D7" s="4"/>
      <c r="E7" s="27">
        <v>24588</v>
      </c>
      <c r="F7" s="4"/>
    </row>
    <row r="8" spans="1:6" ht="15.75" x14ac:dyDescent="0.25">
      <c r="B8" s="4" t="s">
        <v>30</v>
      </c>
      <c r="C8" s="4"/>
      <c r="D8" s="4"/>
      <c r="E8" s="4">
        <v>1000</v>
      </c>
      <c r="F8" s="4"/>
    </row>
    <row r="9" spans="1:6" ht="15.75" x14ac:dyDescent="0.25">
      <c r="B9" s="4" t="s">
        <v>1</v>
      </c>
      <c r="C9" s="4"/>
      <c r="D9" s="4"/>
      <c r="E9" s="4">
        <v>537</v>
      </c>
      <c r="F9" s="4"/>
    </row>
    <row r="10" spans="1:6" ht="15.75" x14ac:dyDescent="0.25">
      <c r="B10" s="4" t="s">
        <v>5</v>
      </c>
      <c r="C10" s="4"/>
      <c r="D10" s="4"/>
      <c r="E10" s="34">
        <v>470</v>
      </c>
      <c r="F10" s="4"/>
    </row>
    <row r="11" spans="1:6" ht="15.75" x14ac:dyDescent="0.25">
      <c r="B11" s="4" t="s">
        <v>31</v>
      </c>
      <c r="C11" s="4"/>
      <c r="D11" s="4"/>
      <c r="E11" s="4">
        <v>5845</v>
      </c>
      <c r="F11" s="4"/>
    </row>
    <row r="12" spans="1:6" ht="15.75" x14ac:dyDescent="0.25">
      <c r="B12" s="4" t="s">
        <v>6</v>
      </c>
      <c r="C12" s="4"/>
      <c r="D12" s="4"/>
      <c r="E12" s="30">
        <v>3772</v>
      </c>
      <c r="F12" s="4"/>
    </row>
    <row r="13" spans="1:6" ht="15.75" x14ac:dyDescent="0.25">
      <c r="B13" s="4" t="s">
        <v>35</v>
      </c>
      <c r="C13" s="4"/>
      <c r="D13" s="4"/>
      <c r="E13" s="4">
        <v>620</v>
      </c>
      <c r="F13" s="4"/>
    </row>
    <row r="14" spans="1:6" ht="15.75" x14ac:dyDescent="0.25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75" x14ac:dyDescent="0.25">
      <c r="B15" s="4" t="s">
        <v>36</v>
      </c>
      <c r="C15" s="4"/>
      <c r="D15" s="4"/>
      <c r="E15" s="4">
        <v>8856</v>
      </c>
      <c r="F15" s="4"/>
    </row>
    <row r="16" spans="1:6" ht="15.75" x14ac:dyDescent="0.25">
      <c r="B16" s="4" t="s">
        <v>9</v>
      </c>
      <c r="C16" s="4"/>
      <c r="D16" s="4"/>
      <c r="E16" s="4">
        <v>350</v>
      </c>
      <c r="F16" s="4"/>
    </row>
    <row r="17" spans="1:6" ht="15.75" x14ac:dyDescent="0.25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13</v>
      </c>
      <c r="B18" s="6"/>
      <c r="C18" s="4"/>
      <c r="D18" s="4"/>
      <c r="E18" s="4"/>
      <c r="F18" s="4"/>
    </row>
    <row r="19" spans="1:6" ht="15.75" x14ac:dyDescent="0.25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75" x14ac:dyDescent="0.25">
      <c r="B20" s="4" t="s">
        <v>37</v>
      </c>
      <c r="C20" s="4"/>
      <c r="D20" s="4"/>
      <c r="E20" s="27">
        <v>-12650</v>
      </c>
      <c r="F20" s="4"/>
    </row>
    <row r="21" spans="1:6" ht="15.75" x14ac:dyDescent="0.25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5" thickBot="1" x14ac:dyDescent="0.3">
      <c r="B23" s="1" t="s">
        <v>15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17</v>
      </c>
    </row>
    <row r="27" spans="1:6" ht="16.5" thickBot="1" x14ac:dyDescent="0.3">
      <c r="B27" s="1" t="s">
        <v>33</v>
      </c>
      <c r="C27" s="1"/>
      <c r="D27" s="1"/>
      <c r="E27" s="1"/>
      <c r="F27" s="12">
        <v>3658</v>
      </c>
    </row>
    <row r="28" spans="1:6" ht="16.5" thickTop="1" x14ac:dyDescent="0.25">
      <c r="B28" s="28" t="s">
        <v>34</v>
      </c>
    </row>
    <row r="31" spans="1:6" ht="15.75" x14ac:dyDescent="0.25">
      <c r="A31" s="15" t="s">
        <v>18</v>
      </c>
      <c r="B31" s="1"/>
      <c r="C31" s="1"/>
      <c r="D31" s="1"/>
      <c r="E31" s="1"/>
      <c r="F31" s="2"/>
    </row>
    <row r="32" spans="1:6" ht="15.75" x14ac:dyDescent="0.25">
      <c r="A32" s="1" t="s">
        <v>22</v>
      </c>
      <c r="B32" s="1"/>
      <c r="C32" s="1"/>
      <c r="D32" s="1"/>
      <c r="E32" s="1"/>
      <c r="F32" s="2"/>
    </row>
    <row r="33" spans="1:6" ht="15.75" x14ac:dyDescent="0.25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19</v>
      </c>
      <c r="B35" s="1"/>
      <c r="C35" s="1"/>
      <c r="D35" s="1"/>
      <c r="E35" s="4"/>
      <c r="F35" s="2"/>
    </row>
    <row r="36" spans="1:6" ht="15.75" x14ac:dyDescent="0.25">
      <c r="A36" s="158" t="s">
        <v>23</v>
      </c>
      <c r="B36" s="158"/>
      <c r="C36" s="158"/>
      <c r="D36" s="158"/>
      <c r="E36" s="158"/>
      <c r="F36" s="2"/>
    </row>
    <row r="37" spans="1:6" ht="15.75" x14ac:dyDescent="0.25">
      <c r="A37" s="158"/>
      <c r="B37" s="158"/>
      <c r="C37" s="158"/>
      <c r="D37" s="158"/>
      <c r="E37" s="158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20</v>
      </c>
      <c r="B39" s="1"/>
      <c r="C39" s="1"/>
      <c r="D39" s="1"/>
      <c r="E39" s="1"/>
      <c r="F39" s="2"/>
    </row>
    <row r="40" spans="1:6" ht="15.75" x14ac:dyDescent="0.25">
      <c r="A40" s="1" t="s">
        <v>25</v>
      </c>
      <c r="B40" s="1"/>
      <c r="C40" s="1"/>
      <c r="D40" s="1"/>
      <c r="E40" s="1"/>
      <c r="F40" s="2"/>
    </row>
    <row r="41" spans="1:6" ht="15.75" x14ac:dyDescent="0.25">
      <c r="A41" s="1" t="s">
        <v>26</v>
      </c>
      <c r="B41" s="1"/>
      <c r="C41" s="1"/>
      <c r="D41" s="1"/>
      <c r="E41" s="1"/>
      <c r="F41" s="2"/>
    </row>
    <row r="42" spans="1:6" ht="15.75" x14ac:dyDescent="0.25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75" x14ac:dyDescent="0.25">
      <c r="A43" s="17" t="s">
        <v>24</v>
      </c>
      <c r="B43" s="18"/>
      <c r="C43" s="18"/>
      <c r="D43" s="18"/>
      <c r="E43" s="19"/>
      <c r="F43" s="2"/>
    </row>
    <row r="44" spans="1:6" ht="15.75" x14ac:dyDescent="0.25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75" x14ac:dyDescent="0.25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5" thickBot="1" x14ac:dyDescent="0.3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21</v>
      </c>
      <c r="B48" s="1"/>
      <c r="C48" s="1"/>
      <c r="D48" s="1"/>
      <c r="E48" s="1"/>
      <c r="F48" s="2"/>
    </row>
    <row r="49" spans="1:6" ht="15.75" x14ac:dyDescent="0.25">
      <c r="A49" s="1" t="s">
        <v>10</v>
      </c>
      <c r="B49" s="1"/>
      <c r="C49" s="1"/>
      <c r="D49" s="1"/>
      <c r="E49" s="1"/>
      <c r="F49" s="2"/>
    </row>
    <row r="50" spans="1:6" ht="15.75" x14ac:dyDescent="0.25">
      <c r="A50" s="1" t="s">
        <v>11</v>
      </c>
      <c r="B50" s="1"/>
      <c r="C50" s="1"/>
      <c r="D50" s="1"/>
      <c r="E50" s="1"/>
      <c r="F50" s="2"/>
    </row>
    <row r="51" spans="1:6" ht="15.75" x14ac:dyDescent="0.25">
      <c r="A51" s="1" t="s">
        <v>39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6b5eda-5c64-413a-b0f8-523ccac12f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5" ma:contentTypeDescription="Crée un document." ma:contentTypeScope="" ma:versionID="ea8e4066a067ee24b578dc1be7b6ab89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60ac8fa9981cfd29375384bbb8f46925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F0340-FBEB-4D80-9E2B-36A4E3AA0A7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fb6b5eda-5c64-413a-b0f8-523ccac12f5c"/>
    <ds:schemaRef ds:uri="http://schemas.microsoft.com/office/infopath/2007/PartnerControls"/>
    <ds:schemaRef ds:uri="a741cbf7-6fd3-431e-a913-08346dcfe6c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DF4B19-5F0B-4919-BFDE-84F1C85682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572CB1-8BE2-416E-956C-5B6C9F7F4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Solution</vt:lpstr>
      <vt:lpstr>Solution-H2019</vt:lpstr>
      <vt:lpstr>Solution!Zone_d_impression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2023-12-06T15:03:16Z</cp:lastPrinted>
  <dcterms:created xsi:type="dcterms:W3CDTF">2005-07-05T19:14:21Z</dcterms:created>
  <dcterms:modified xsi:type="dcterms:W3CDTF">2025-08-18T20:39:09Z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