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uqtrsspt-my.sharepoint.com/personal/nicolas_boivin_uqtr_ca/Documents/Portail des fiscalistes/Le pédagogique/CTB1018/ProblemesEnClasse/"/>
    </mc:Choice>
  </mc:AlternateContent>
  <xr:revisionPtr revIDLastSave="74" documentId="13_ncr:1_{19DB53DF-9616-41E6-A4C0-9B865E12FD8F}" xr6:coauthVersionLast="47" xr6:coauthVersionMax="47" xr10:uidLastSave="{2E475E79-0947-492F-B6F1-A83EF11851CA}"/>
  <bookViews>
    <workbookView xWindow="-120" yWindow="-120" windowWidth="38640" windowHeight="21120" xr2:uid="{00000000-000D-0000-FFFF-FFFF00000000}"/>
  </bookViews>
  <sheets>
    <sheet name="Solution" sheetId="3" r:id="rId1"/>
    <sheet name="En classe" sheetId="4" r:id="rId2"/>
    <sheet name="Solution-H2019" sheetId="2" state="hidden" r:id="rId3"/>
  </sheets>
  <definedNames>
    <definedName name="_xlnm.Print_Titles" localSheetId="1">'En classe'!$4:$4</definedName>
    <definedName name="_xlnm.Print_Titles" localSheetId="0">Solution!$4:$4</definedName>
    <definedName name="_xlnm.Print_Area" localSheetId="1">'En classe'!$A$1:$I$125</definedName>
    <definedName name="_xlnm.Print_Area" localSheetId="0">Solution!$A$1:$I$125</definedName>
    <definedName name="_xlnm.Print_Area" localSheetId="2">#N/A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4" i="3" l="1"/>
  <c r="I99" i="4"/>
  <c r="I103" i="4"/>
  <c r="I109" i="4"/>
  <c r="H21" i="4"/>
  <c r="H28" i="4"/>
  <c r="E47" i="4"/>
  <c r="E51" i="4"/>
  <c r="E52" i="4"/>
  <c r="H52" i="4"/>
  <c r="H55" i="4"/>
  <c r="H70" i="4"/>
  <c r="H91" i="4"/>
  <c r="H92" i="4"/>
  <c r="H93" i="4"/>
  <c r="H94" i="4"/>
  <c r="H74" i="4"/>
  <c r="H96" i="4"/>
  <c r="H99" i="4"/>
  <c r="H103" i="4"/>
  <c r="H109" i="4"/>
  <c r="G10" i="4"/>
  <c r="E16" i="4"/>
  <c r="E17" i="4"/>
  <c r="G17" i="4"/>
  <c r="G21" i="4"/>
  <c r="G28" i="4"/>
  <c r="E40" i="4"/>
  <c r="E41" i="4"/>
  <c r="E42" i="4"/>
  <c r="E44" i="4"/>
  <c r="E45" i="4"/>
  <c r="G45" i="4"/>
  <c r="G55" i="4"/>
  <c r="I59" i="4"/>
  <c r="G60" i="4"/>
  <c r="F64" i="4"/>
  <c r="G64" i="4"/>
  <c r="G76" i="4"/>
  <c r="G80" i="4"/>
  <c r="G88" i="4"/>
  <c r="G90" i="4"/>
  <c r="G91" i="4"/>
  <c r="G92" i="4"/>
  <c r="G93" i="4"/>
  <c r="G96" i="4"/>
  <c r="G99" i="4"/>
  <c r="G103" i="4"/>
  <c r="G109" i="4"/>
  <c r="F9" i="4"/>
  <c r="F17" i="4"/>
  <c r="F21" i="4"/>
  <c r="F26" i="4"/>
  <c r="F28" i="4"/>
  <c r="E33" i="4"/>
  <c r="E34" i="4"/>
  <c r="E35" i="4"/>
  <c r="E37" i="4"/>
  <c r="E38" i="4"/>
  <c r="F38" i="4"/>
  <c r="F55" i="4"/>
  <c r="F56" i="4"/>
  <c r="F83" i="4"/>
  <c r="F87" i="4"/>
  <c r="F96" i="4"/>
  <c r="F99" i="4"/>
  <c r="F103" i="4"/>
  <c r="F109" i="4"/>
  <c r="I78" i="4"/>
  <c r="I55" i="4"/>
  <c r="A51" i="4"/>
  <c r="A50" i="4"/>
  <c r="A49" i="4"/>
  <c r="A48" i="4"/>
  <c r="A47" i="4"/>
  <c r="A44" i="4"/>
  <c r="A43" i="4"/>
  <c r="A42" i="4"/>
  <c r="A41" i="4"/>
  <c r="A40" i="4"/>
  <c r="I21" i="4"/>
  <c r="I28" i="4"/>
  <c r="H21" i="3"/>
  <c r="H28" i="3"/>
  <c r="E47" i="3"/>
  <c r="E52" i="3" s="1"/>
  <c r="H52" i="3" s="1"/>
  <c r="E51" i="3"/>
  <c r="H55" i="3"/>
  <c r="H91" i="3"/>
  <c r="H92" i="3"/>
  <c r="H93" i="3"/>
  <c r="A51" i="3"/>
  <c r="A50" i="3"/>
  <c r="A49" i="3"/>
  <c r="A48" i="3"/>
  <c r="A47" i="3"/>
  <c r="A44" i="3"/>
  <c r="A43" i="3"/>
  <c r="A42" i="3"/>
  <c r="A41" i="3"/>
  <c r="A40" i="3"/>
  <c r="F9" i="3"/>
  <c r="E16" i="3"/>
  <c r="E17" i="3"/>
  <c r="F17" i="3"/>
  <c r="F21" i="3"/>
  <c r="F83" i="3"/>
  <c r="F64" i="3"/>
  <c r="I59" i="3"/>
  <c r="G60" i="3" s="1"/>
  <c r="H70" i="3"/>
  <c r="I78" i="3"/>
  <c r="G80" i="3"/>
  <c r="I21" i="3"/>
  <c r="G10" i="3"/>
  <c r="G17" i="3"/>
  <c r="G21" i="3"/>
  <c r="F26" i="3"/>
  <c r="G93" i="3"/>
  <c r="G92" i="3"/>
  <c r="G91" i="3"/>
  <c r="G90" i="3"/>
  <c r="F56" i="3"/>
  <c r="G28" i="3"/>
  <c r="E42" i="3"/>
  <c r="I28" i="3"/>
  <c r="F28" i="3"/>
  <c r="I99" i="3"/>
  <c r="I103" i="3"/>
  <c r="I109" i="3"/>
  <c r="E40" i="3"/>
  <c r="E41" i="3"/>
  <c r="E44" i="3"/>
  <c r="E45" i="3"/>
  <c r="G45" i="3" s="1"/>
  <c r="G55" i="3"/>
  <c r="G64" i="3"/>
  <c r="G88" i="3"/>
  <c r="E33" i="3"/>
  <c r="E34" i="3"/>
  <c r="E35" i="3"/>
  <c r="E37" i="3"/>
  <c r="E38" i="3"/>
  <c r="F38" i="3" s="1"/>
  <c r="F96" i="3" s="1"/>
  <c r="F55" i="3"/>
  <c r="F87" i="3"/>
  <c r="I55" i="3"/>
  <c r="F44" i="2"/>
  <c r="E45" i="2"/>
  <c r="E46" i="2"/>
  <c r="E33" i="2"/>
  <c r="E14" i="2"/>
  <c r="F17" i="2"/>
  <c r="F21" i="2"/>
  <c r="F23" i="2"/>
  <c r="F99" i="3" l="1"/>
  <c r="F103" i="3"/>
  <c r="F109" i="3" s="1"/>
  <c r="H74" i="3"/>
  <c r="G76" i="3" s="1"/>
  <c r="G96" i="3"/>
  <c r="G99" i="3" l="1"/>
  <c r="G103" i="3"/>
  <c r="G109" i="3" s="1"/>
  <c r="H96" i="3"/>
  <c r="H99" i="3" l="1"/>
  <c r="H103" i="3"/>
  <c r="H109" i="3" s="1"/>
</calcChain>
</file>

<file path=xl/sharedStrings.xml><?xml version="1.0" encoding="utf-8"?>
<sst xmlns="http://schemas.openxmlformats.org/spreadsheetml/2006/main" count="240" uniqueCount="152">
  <si>
    <t>Provision pour impôts</t>
  </si>
  <si>
    <t>Contribution politique</t>
  </si>
  <si>
    <t>Revenu d'intérêt (revenu de biens)</t>
  </si>
  <si>
    <t>Allocation totale payée</t>
  </si>
  <si>
    <t>Allocation excédentaire non déductible</t>
  </si>
  <si>
    <t>Frais de repas - 50 % non déductible</t>
  </si>
  <si>
    <t>Frais payés d'avance (note 1)</t>
  </si>
  <si>
    <t>5 029 $ x 9 mois / 12 mois =</t>
  </si>
  <si>
    <t>Allocation payée pour automobile (note 3)</t>
  </si>
  <si>
    <t>Frais personnel - déneigement (note 4)</t>
  </si>
  <si>
    <t>En plus de voir la dépense non déductible du revenu d'entreprise pour la société,</t>
  </si>
  <si>
    <t xml:space="preserve">l'actionnaire devrait inclure ce montant à son revenu à titre </t>
  </si>
  <si>
    <t>Plus (+)</t>
  </si>
  <si>
    <t>Moins (-)</t>
  </si>
  <si>
    <t>Bénéfice comptable établi selon les règles comptables en vigueur</t>
  </si>
  <si>
    <t>Revenu d'entreprise (fiscal)</t>
  </si>
  <si>
    <t>Conciliation du bénéfice comptable et du revenu d’entreprise (fiscal)</t>
  </si>
  <si>
    <t>Calcul du revenu de biens (hors conciliation)</t>
  </si>
  <si>
    <t>Note 1</t>
  </si>
  <si>
    <t>Note 2</t>
  </si>
  <si>
    <t>Note 3</t>
  </si>
  <si>
    <t>Note 4</t>
  </si>
  <si>
    <t>Portion du déboursé qui est payé d'avance (non déductible)</t>
  </si>
  <si>
    <t>La provision n'est pas raisonnable et conséquemment n'est pas déductible si elle est déterminée autrement que par une analyse compte par compte.</t>
  </si>
  <si>
    <t>moins: Allocation maximale déductible :</t>
  </si>
  <si>
    <t xml:space="preserve">L'allocation payée pour l'usage des automobiles des employés dépasse le montant maximim </t>
  </si>
  <si>
    <t>déductible prescrit par la Loi.  La portion excédentaire devient donc non déductible.</t>
  </si>
  <si>
    <t>portion déd.</t>
  </si>
  <si>
    <t>portion non déd.</t>
  </si>
  <si>
    <t>Provision pour marchandises / services non livrés</t>
  </si>
  <si>
    <t>Provision pour baisse de valeur du placement (non déd.)</t>
  </si>
  <si>
    <t>Cotisations à des clubs de loisirs - golf (non déductible)</t>
  </si>
  <si>
    <t>Perte sur disposition de placement (non déductible)</t>
  </si>
  <si>
    <t xml:space="preserve">Revenu de biens </t>
  </si>
  <si>
    <t>(pas de majoration des dividendes reçus pour une société)</t>
  </si>
  <si>
    <t>Provision pour mauvaises créances refusée (note 2)</t>
  </si>
  <si>
    <t>Dépenses en capital (non déductible)</t>
  </si>
  <si>
    <t>Déduction pour amortissement (DPA) permise</t>
  </si>
  <si>
    <t>Provision pour amortissement comptable (non déductible)</t>
  </si>
  <si>
    <t>d'avantage conféré à l'actionnaire.</t>
  </si>
  <si>
    <t>allocation totale</t>
  </si>
  <si>
    <t>1 863 $ / 0,75 $ payé par KM = 2 484 KM parcourus</t>
  </si>
  <si>
    <t>(n=12)</t>
  </si>
  <si>
    <t>(n=3)</t>
  </si>
  <si>
    <t>0,58 $ / KM (max. déductible) x 2 484 KM parcourus =</t>
  </si>
  <si>
    <t>Salaire reçu dans l'année</t>
  </si>
  <si>
    <t>Semaine 11 - Solution</t>
  </si>
  <si>
    <t>Calcul du REVENU, du REVENU IMPOSABLE et du SOLDE DÛ (ou remboursement)</t>
  </si>
  <si>
    <t>Camille</t>
  </si>
  <si>
    <t>Théo</t>
  </si>
  <si>
    <t>Carol</t>
  </si>
  <si>
    <t>Fin tranche 1</t>
  </si>
  <si>
    <t>Fin tranche 2</t>
  </si>
  <si>
    <t>Fin tranche 3</t>
  </si>
  <si>
    <t>Fin tranche 4</t>
  </si>
  <si>
    <t>Pers.de base</t>
  </si>
  <si>
    <t>RRQ max</t>
  </si>
  <si>
    <t>RQAP max</t>
  </si>
  <si>
    <t>AE max</t>
  </si>
  <si>
    <t>Emploi</t>
  </si>
  <si>
    <t>Médicaux seuil</t>
  </si>
  <si>
    <t>Âgées</t>
  </si>
  <si>
    <t>Âgées seuil</t>
  </si>
  <si>
    <t>Aidant naturel</t>
  </si>
  <si>
    <t xml:space="preserve">Gain en capital imposable </t>
  </si>
  <si>
    <t>Prestation de retraite provenant d’un RPA</t>
  </si>
  <si>
    <t>Rente de retraite provenant du RRQ</t>
  </si>
  <si>
    <t>Revenu de dividendes (majoré de 38 %)</t>
  </si>
  <si>
    <t>Nathalie</t>
  </si>
  <si>
    <t>Cotisations payées par l’employée à un RPA</t>
  </si>
  <si>
    <t>Réattribution du revenu de pension fractionné (entre conjoints)</t>
  </si>
  <si>
    <t>Revenus de pension admissibles (au fractionnement):</t>
  </si>
  <si>
    <t>Prestation de retraite provenant d’un RPA =</t>
  </si>
  <si>
    <t>La rente de retraite provenant du RRQ n'est pas admissible.</t>
  </si>
  <si>
    <t>REVENU</t>
  </si>
  <si>
    <t>Handicapé</t>
  </si>
  <si>
    <t>Calcul du REVENU</t>
  </si>
  <si>
    <t>Calcul du REVENU IMPOSABLE</t>
  </si>
  <si>
    <t>Déduction des pertes en capital nettes =</t>
  </si>
  <si>
    <t>REVENU IMPOSABLE</t>
  </si>
  <si>
    <t>Calcul du SOLDE DÛ (ou remboursement)</t>
  </si>
  <si>
    <t>SOLDE DÛ (ou remboursement)</t>
  </si>
  <si>
    <t>Crédits d'impôt personnels</t>
  </si>
  <si>
    <t>Personnel de base</t>
  </si>
  <si>
    <t>Déficience mentale ou physique</t>
  </si>
  <si>
    <t>Personnes âgées</t>
  </si>
  <si>
    <t>Revenu de retraite</t>
  </si>
  <si>
    <t>Déficience mentale ou physique - Transféré d'un enfant</t>
  </si>
  <si>
    <t>Frais de scolarité</t>
  </si>
  <si>
    <t>Frais de scolarité - Transféré d'un enfant</t>
  </si>
  <si>
    <t>Frais médicaux</t>
  </si>
  <si>
    <t>Dividendes</t>
  </si>
  <si>
    <t>Cotisations à la RRQ, au RQAP et à l'assurance emploi (AE)</t>
  </si>
  <si>
    <t>Canadien pour emploi</t>
  </si>
  <si>
    <t>Revenu de dividendes (majoré de 15 %)</t>
  </si>
  <si>
    <t>Limite: GCI réalisé dans l'année (21 000 $).</t>
  </si>
  <si>
    <t>RRQ =</t>
  </si>
  <si>
    <t>RQAP =</t>
  </si>
  <si>
    <t>AE =</t>
  </si>
  <si>
    <t>Abattement d’impôt du Québec</t>
  </si>
  <si>
    <t>16,5 % x Impôt fédéral de base</t>
  </si>
  <si>
    <t>Autres crédits d’impôt</t>
  </si>
  <si>
    <t>Aucun</t>
  </si>
  <si>
    <t>Retenues d’impôt effectuées</t>
  </si>
  <si>
    <t>Versées au Gouvernement du Canada </t>
  </si>
  <si>
    <t>Impôt payable</t>
  </si>
  <si>
    <t>Revenus de pension admissibles suffisants.</t>
  </si>
  <si>
    <t>Déduction des pertes autres qu’une perte en capital =</t>
  </si>
  <si>
    <t>Limite: REVENU de l'année.</t>
  </si>
  <si>
    <t>Cotisations au régime d’assurance maladie de l’employeur = 3 500 $</t>
  </si>
  <si>
    <t>15 % x 2 900 $ = 435 $</t>
  </si>
  <si>
    <t>15 % x 600 $ = 90 $</t>
  </si>
  <si>
    <t>Dit autrement, comme si ce crédit était calculé en dernier (voir plus bas):</t>
  </si>
  <si>
    <t>Impôt fédéral de base (IFB)</t>
  </si>
  <si>
    <t>IFB avant considération du crédit pour frais de scolarité</t>
  </si>
  <si>
    <t xml:space="preserve">Il faut trouver la partie du crédit pour frais de scolarité qui doit obligatoirement être utilisée par l'étudiant afin de réduire son impôt fédéral de base à zéro. </t>
  </si>
  <si>
    <t>Le reste du crédit est transférable ou reportable:</t>
  </si>
  <si>
    <t xml:space="preserve">Portion transférée à la conjointe (max. de 50 %) = </t>
  </si>
  <si>
    <t>Pour l'enseignant (mise à jour automatique)</t>
  </si>
  <si>
    <t>Taux d'imposition en vigueur (applicables sur le revenu imposable)</t>
  </si>
  <si>
    <t>Étudiant Théo</t>
  </si>
  <si>
    <t>Étudiante Camille</t>
  </si>
  <si>
    <t xml:space="preserve">Les 2 étudiants ne sont pas âgés de 25 ans ou plus: </t>
  </si>
  <si>
    <t>le crédit canadien pour la formation (remboursable) ne s'applique pas.</t>
  </si>
  <si>
    <t>Idem.</t>
  </si>
  <si>
    <t>La totalité du crédit est transférable ou reportable.</t>
  </si>
  <si>
    <t>15 % x 2 000 $</t>
  </si>
  <si>
    <t>Autre que déterminé: 103 500 $ x 9 %</t>
  </si>
  <si>
    <t>Déterminé: 1 794 $ x 15 %</t>
  </si>
  <si>
    <t>Voir note 1 plus bas.</t>
  </si>
  <si>
    <t>55 867 $ et moins:</t>
  </si>
  <si>
    <t>Entre 55 868 $ et 111 733 $:</t>
  </si>
  <si>
    <t>Entre 111 734 $ et 173 205 $:</t>
  </si>
  <si>
    <t>Entre 173 206 $ et 246 752 $:</t>
  </si>
  <si>
    <t>246 753 $ et plus:</t>
  </si>
  <si>
    <t>15 % x (8 375 $ - E (0 $))</t>
  </si>
  <si>
    <t>E = Revenu de Camille (-) 19 666 $ = 0 $</t>
  </si>
  <si>
    <t>15 % x (9 872 $ (+) [0 $])</t>
  </si>
  <si>
    <t>15 % x [8 790 $ (-) 15 % x (175 500 $ – 44 325 $)] = 0 $</t>
  </si>
  <si>
    <t>15 % x [3 500 $ (-) moindre de (2 759 $ et 3 % x 175 500 $)]</t>
  </si>
  <si>
    <t>90 $ - 84 $ = 6 $</t>
  </si>
  <si>
    <t>57 375 $ et moins:</t>
  </si>
  <si>
    <t>Entre 57 376 $ et 114 750 $:</t>
  </si>
  <si>
    <t>Entre 114 751 $ et 177 882 $:</t>
  </si>
  <si>
    <t>Entre 177 883 $ et 253 414 $:</t>
  </si>
  <si>
    <t>253 415 $ et plus:</t>
  </si>
  <si>
    <t>15 % x (8 601 $ - E (0 $))</t>
  </si>
  <si>
    <t>E = Revenu de Camille (-) 20 197 $ = 0 $</t>
  </si>
  <si>
    <t>15 % x (10 138 $ (+) [0 $])</t>
  </si>
  <si>
    <t>15 % x [9 028 $ (-) 15 % x (175 500 $ – 45 522 $)] = 0 $</t>
  </si>
  <si>
    <t>15 % x [3 500 $ (-) moindre de (2 834 $ et 3 % x 175 500 $)]</t>
  </si>
  <si>
    <t>90 $ - 15 $ = 75 $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</si>
</sst>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quot;_);\(#,##0\ &quot;$&quot;\)"/>
    <numFmt numFmtId="44" formatCode="_ * #,##0.00_)\ &quot;$&quot;_ ;_ * \(#,##0.00\)\ &quot;$&quot;_ ;_ * &quot;-&quot;??_)\ &quot;$&quot;_ ;_ @_ "/>
    <numFmt numFmtId="164" formatCode="_ * #,##0_)\ &quot;$&quot;_ ;_ * \(#,##0\)\ &quot;$&quot;_ ;_ * &quot;-&quot;??_)\ &quot;$&quot;_ ;_ @_ "/>
    <numFmt numFmtId="165" formatCode="0.0%"/>
  </numFmts>
  <fonts count="17" x14ac:knownFonts="1">
    <font>
      <sz val="11"/>
      <name val="Bookman Old Style"/>
    </font>
    <font>
      <sz val="11"/>
      <name val="Bookman Old Style"/>
      <family val="1"/>
    </font>
    <font>
      <sz val="12"/>
      <name val="Times New Roman"/>
      <family val="1"/>
    </font>
    <font>
      <b/>
      <sz val="12"/>
      <name val="Times New Roman"/>
      <family val="1"/>
    </font>
    <font>
      <b/>
      <sz val="14"/>
      <name val="Times New Roman"/>
      <family val="1"/>
    </font>
    <font>
      <sz val="12"/>
      <name val="Times New Roman"/>
      <family val="1"/>
    </font>
    <font>
      <b/>
      <u/>
      <sz val="12"/>
      <name val="Times New Roman"/>
      <family val="1"/>
    </font>
    <font>
      <i/>
      <u/>
      <sz val="12"/>
      <name val="Times New Roman"/>
      <family val="1"/>
    </font>
    <font>
      <sz val="10"/>
      <name val="Times New Roman"/>
      <family val="1"/>
    </font>
    <font>
      <sz val="11"/>
      <name val="Times New Roman"/>
      <family val="1"/>
    </font>
    <font>
      <u/>
      <sz val="12"/>
      <name val="Times New Roman"/>
      <family val="1"/>
    </font>
    <font>
      <i/>
      <sz val="12"/>
      <name val="Times New Roman"/>
      <family val="1"/>
    </font>
    <font>
      <i/>
      <sz val="11"/>
      <name val="Times New Roman"/>
      <family val="1"/>
    </font>
    <font>
      <i/>
      <sz val="2"/>
      <name val="Times New Roman"/>
      <family val="1"/>
    </font>
    <font>
      <sz val="11"/>
      <name val="Bookman Old Style"/>
      <family val="1"/>
    </font>
    <font>
      <i/>
      <sz val="12"/>
      <color rgb="FF000000"/>
      <name val="Times New Roman"/>
      <family val="1"/>
    </font>
    <font>
      <strike/>
      <sz val="12"/>
      <name val="Times New Roman"/>
      <family val="1"/>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808080"/>
        <bgColor rgb="FF000000"/>
      </patternFill>
    </fill>
    <fill>
      <patternFill patternType="solid">
        <fgColor theme="0" tint="-0.499984740745262"/>
        <bgColor indexed="64"/>
      </patternFill>
    </fill>
    <fill>
      <patternFill patternType="solid">
        <fgColor theme="0" tint="-0.14999847407452621"/>
        <bgColor indexed="64"/>
      </patternFill>
    </fill>
    <fill>
      <patternFill patternType="solid">
        <fgColor rgb="FFCCFFFF"/>
        <bgColor indexed="64"/>
      </patternFill>
    </fill>
    <fill>
      <patternFill patternType="solid">
        <fgColor theme="5" tint="0.39997558519241921"/>
        <bgColor indexed="64"/>
      </patternFill>
    </fill>
    <fill>
      <patternFill patternType="solid">
        <fgColor theme="9"/>
        <bgColor indexed="64"/>
      </patternFill>
    </fill>
    <fill>
      <patternFill patternType="solid">
        <fgColor theme="4" tint="0.39997558519241921"/>
        <bgColor indexed="64"/>
      </patternFill>
    </fill>
    <fill>
      <patternFill patternType="solid">
        <fgColor theme="6" tint="0.39997558519241921"/>
        <bgColor indexed="64"/>
      </patternFill>
    </fill>
  </fills>
  <borders count="23">
    <border>
      <left/>
      <right/>
      <top/>
      <bottom/>
      <diagonal/>
    </border>
    <border>
      <left/>
      <right/>
      <top/>
      <bottom style="thin">
        <color indexed="64"/>
      </bottom>
      <diagonal/>
    </border>
    <border>
      <left/>
      <right/>
      <top style="thin">
        <color indexed="64"/>
      </top>
      <bottom style="double">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bottom style="double">
        <color indexed="64"/>
      </bottom>
      <diagonal/>
    </border>
    <border>
      <left style="dashed">
        <color indexed="64"/>
      </left>
      <right style="dashed">
        <color indexed="64"/>
      </right>
      <top style="dashed">
        <color indexed="64"/>
      </top>
      <bottom style="dashed">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s>
  <cellStyleXfs count="7">
    <xf numFmtId="0" fontId="0" fillId="0" borderId="0"/>
    <xf numFmtId="44" fontId="1" fillId="0" borderId="0" applyFont="0" applyFill="0" applyBorder="0" applyAlignment="0" applyProtection="0"/>
    <xf numFmtId="0" fontId="5" fillId="0" borderId="0"/>
    <xf numFmtId="44" fontId="2" fillId="0" borderId="0" applyFont="0" applyFill="0" applyBorder="0" applyAlignment="0" applyProtection="0"/>
    <xf numFmtId="9" fontId="2" fillId="0" borderId="0" applyFont="0" applyFill="0" applyBorder="0" applyAlignment="0" applyProtection="0"/>
    <xf numFmtId="44" fontId="1" fillId="0" borderId="0" applyFont="0" applyFill="0" applyBorder="0" applyAlignment="0" applyProtection="0"/>
    <xf numFmtId="9" fontId="14" fillId="0" borderId="0" applyFont="0" applyFill="0" applyBorder="0" applyAlignment="0" applyProtection="0"/>
  </cellStyleXfs>
  <cellXfs count="163">
    <xf numFmtId="0" fontId="0" fillId="0" borderId="0" xfId="0"/>
    <xf numFmtId="0" fontId="2" fillId="0" borderId="0" xfId="0" applyFont="1"/>
    <xf numFmtId="5" fontId="2" fillId="0" borderId="0" xfId="1" applyNumberFormat="1" applyFont="1"/>
    <xf numFmtId="0" fontId="4" fillId="0" borderId="0" xfId="0" applyFont="1" applyBorder="1" applyAlignment="1">
      <alignment horizontal="center"/>
    </xf>
    <xf numFmtId="5" fontId="2" fillId="0" borderId="0" xfId="2" applyNumberFormat="1" applyFont="1" applyBorder="1"/>
    <xf numFmtId="0" fontId="6" fillId="0" borderId="0" xfId="0" applyFont="1"/>
    <xf numFmtId="5" fontId="7" fillId="0" borderId="0" xfId="2" applyNumberFormat="1" applyFont="1" applyBorder="1"/>
    <xf numFmtId="0" fontId="8" fillId="0" borderId="0" xfId="0" applyFont="1"/>
    <xf numFmtId="0" fontId="9" fillId="0" borderId="0" xfId="0" applyFont="1"/>
    <xf numFmtId="5" fontId="9" fillId="0" borderId="0" xfId="1" applyNumberFormat="1" applyFont="1"/>
    <xf numFmtId="5" fontId="9" fillId="0" borderId="0" xfId="1" applyNumberFormat="1" applyFont="1" applyBorder="1"/>
    <xf numFmtId="5" fontId="2" fillId="0" borderId="1" xfId="2" applyNumberFormat="1" applyFont="1" applyBorder="1"/>
    <xf numFmtId="5" fontId="2" fillId="0" borderId="2" xfId="1" applyNumberFormat="1" applyFont="1" applyBorder="1"/>
    <xf numFmtId="5" fontId="3" fillId="0" borderId="0" xfId="2" applyNumberFormat="1" applyFont="1" applyBorder="1"/>
    <xf numFmtId="5" fontId="2" fillId="0" borderId="0" xfId="1" applyNumberFormat="1" applyFont="1" applyBorder="1"/>
    <xf numFmtId="5" fontId="10" fillId="0" borderId="0" xfId="2" applyNumberFormat="1" applyFont="1" applyFill="1" applyBorder="1"/>
    <xf numFmtId="0" fontId="2" fillId="0" borderId="0" xfId="0" applyFont="1" applyAlignment="1">
      <alignment horizontal="left" wrapText="1"/>
    </xf>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0" xfId="0" applyFont="1" applyBorder="1"/>
    <xf numFmtId="0" fontId="2" fillId="0" borderId="7" xfId="0" applyFont="1" applyBorder="1"/>
    <xf numFmtId="0" fontId="2" fillId="0" borderId="8" xfId="0" applyFont="1" applyBorder="1"/>
    <xf numFmtId="0" fontId="2" fillId="0" borderId="9" xfId="0" applyFont="1" applyBorder="1"/>
    <xf numFmtId="5" fontId="2" fillId="0" borderId="10" xfId="2" applyNumberFormat="1" applyFont="1" applyBorder="1"/>
    <xf numFmtId="5" fontId="11" fillId="0" borderId="0" xfId="1" applyNumberFormat="1" applyFont="1"/>
    <xf numFmtId="5" fontId="2" fillId="2" borderId="0" xfId="2" applyNumberFormat="1" applyFont="1" applyFill="1" applyBorder="1"/>
    <xf numFmtId="0" fontId="11" fillId="0" borderId="0" xfId="0" applyFont="1"/>
    <xf numFmtId="5" fontId="11" fillId="0" borderId="0" xfId="2" applyNumberFormat="1" applyFont="1" applyBorder="1"/>
    <xf numFmtId="5" fontId="2" fillId="3" borderId="0" xfId="2" applyNumberFormat="1" applyFont="1" applyFill="1" applyBorder="1"/>
    <xf numFmtId="5" fontId="2" fillId="4" borderId="11" xfId="0" applyNumberFormat="1" applyFont="1" applyFill="1" applyBorder="1"/>
    <xf numFmtId="37" fontId="11" fillId="0" borderId="0" xfId="1" applyNumberFormat="1" applyFont="1" applyAlignment="1">
      <alignment horizontal="left"/>
    </xf>
    <xf numFmtId="5" fontId="2" fillId="4" borderId="12" xfId="2" applyNumberFormat="1" applyFont="1" applyFill="1" applyBorder="1"/>
    <xf numFmtId="5" fontId="2" fillId="0" borderId="12" xfId="2" applyNumberFormat="1" applyFont="1" applyBorder="1"/>
    <xf numFmtId="0" fontId="12" fillId="0" borderId="0" xfId="0" applyFont="1"/>
    <xf numFmtId="5" fontId="13" fillId="0" borderId="0" xfId="2" quotePrefix="1" applyNumberFormat="1" applyFont="1" applyBorder="1"/>
    <xf numFmtId="0" fontId="3" fillId="0" borderId="0" xfId="0" applyFont="1"/>
    <xf numFmtId="5" fontId="2" fillId="0" borderId="0" xfId="0" applyNumberFormat="1" applyFont="1"/>
    <xf numFmtId="0" fontId="2" fillId="0" borderId="0" xfId="1" applyNumberFormat="1" applyFont="1" applyAlignment="1"/>
    <xf numFmtId="0" fontId="11" fillId="0" borderId="0" xfId="1" applyNumberFormat="1" applyFont="1" applyAlignment="1"/>
    <xf numFmtId="0" fontId="10" fillId="0" borderId="0" xfId="1" applyNumberFormat="1" applyFont="1" applyAlignment="1"/>
    <xf numFmtId="5" fontId="3" fillId="0" borderId="1" xfId="0" applyNumberFormat="1" applyFont="1" applyBorder="1" applyAlignment="1">
      <alignment horizontal="center" wrapText="1"/>
    </xf>
    <xf numFmtId="0" fontId="3" fillId="0" borderId="0" xfId="1" applyNumberFormat="1" applyFont="1" applyAlignment="1"/>
    <xf numFmtId="5" fontId="2" fillId="0" borderId="0" xfId="1" applyNumberFormat="1" applyFont="1" applyAlignment="1"/>
    <xf numFmtId="5" fontId="2" fillId="0" borderId="13" xfId="1" applyNumberFormat="1" applyFont="1" applyBorder="1" applyAlignment="1"/>
    <xf numFmtId="5" fontId="2" fillId="0" borderId="0" xfId="0" applyNumberFormat="1" applyFont="1" applyBorder="1"/>
    <xf numFmtId="5" fontId="2" fillId="0" borderId="14" xfId="1" applyNumberFormat="1" applyFont="1" applyBorder="1" applyAlignment="1"/>
    <xf numFmtId="0" fontId="6" fillId="0" borderId="0" xfId="1" applyNumberFormat="1" applyFont="1" applyAlignment="1"/>
    <xf numFmtId="164" fontId="2" fillId="5" borderId="17" xfId="1" applyNumberFormat="1" applyFont="1" applyFill="1" applyBorder="1"/>
    <xf numFmtId="164" fontId="2" fillId="5" borderId="15" xfId="1" applyNumberFormat="1" applyFont="1" applyFill="1" applyBorder="1"/>
    <xf numFmtId="164" fontId="2" fillId="6" borderId="16" xfId="1" applyNumberFormat="1" applyFont="1" applyFill="1" applyBorder="1"/>
    <xf numFmtId="5" fontId="2" fillId="3" borderId="16" xfId="1" applyNumberFormat="1" applyFont="1" applyFill="1" applyBorder="1"/>
    <xf numFmtId="0" fontId="3" fillId="0" borderId="0" xfId="0" applyFont="1" applyBorder="1" applyAlignment="1">
      <alignment horizontal="right"/>
    </xf>
    <xf numFmtId="5" fontId="2" fillId="2" borderId="13" xfId="1" applyNumberFormat="1" applyFont="1" applyFill="1" applyBorder="1" applyAlignment="1"/>
    <xf numFmtId="5" fontId="2" fillId="0" borderId="19" xfId="1" applyNumberFormat="1" applyFont="1" applyBorder="1" applyAlignment="1"/>
    <xf numFmtId="5" fontId="10" fillId="0" borderId="0" xfId="0" applyNumberFormat="1" applyFont="1" applyBorder="1"/>
    <xf numFmtId="9" fontId="2" fillId="0" borderId="0" xfId="6" applyFont="1" applyBorder="1" applyAlignment="1">
      <alignment horizontal="center"/>
    </xf>
    <xf numFmtId="165" fontId="2" fillId="0" borderId="0" xfId="6" applyNumberFormat="1" applyFont="1" applyBorder="1" applyAlignment="1">
      <alignment horizontal="center"/>
    </xf>
    <xf numFmtId="5" fontId="2" fillId="0" borderId="0" xfId="0" applyNumberFormat="1" applyFont="1" applyFill="1" applyBorder="1"/>
    <xf numFmtId="5" fontId="2" fillId="0" borderId="1" xfId="0" applyNumberFormat="1" applyFont="1" applyBorder="1"/>
    <xf numFmtId="5" fontId="2" fillId="7" borderId="13" xfId="1" applyNumberFormat="1" applyFont="1" applyFill="1" applyBorder="1" applyAlignment="1"/>
    <xf numFmtId="5" fontId="2" fillId="7" borderId="14" xfId="1" applyNumberFormat="1" applyFont="1" applyFill="1" applyBorder="1" applyAlignment="1"/>
    <xf numFmtId="5" fontId="2" fillId="7" borderId="20" xfId="1" applyNumberFormat="1" applyFont="1" applyFill="1" applyBorder="1" applyAlignment="1"/>
    <xf numFmtId="5" fontId="3" fillId="7" borderId="19" xfId="1" applyNumberFormat="1" applyFont="1" applyFill="1" applyBorder="1"/>
    <xf numFmtId="0" fontId="2" fillId="0" borderId="0" xfId="1" applyNumberFormat="1" applyFont="1" applyBorder="1" applyAlignment="1"/>
    <xf numFmtId="5" fontId="2" fillId="0" borderId="0" xfId="0" applyNumberFormat="1" applyFont="1" applyBorder="1" applyAlignment="1"/>
    <xf numFmtId="5" fontId="11" fillId="0" borderId="0" xfId="0" applyNumberFormat="1" applyFont="1" applyBorder="1"/>
    <xf numFmtId="5" fontId="2" fillId="7" borderId="18" xfId="1" applyNumberFormat="1" applyFont="1" applyFill="1" applyBorder="1" applyAlignment="1"/>
    <xf numFmtId="0" fontId="11" fillId="0" borderId="0" xfId="1" applyNumberFormat="1" applyFont="1" applyFill="1" applyAlignment="1"/>
    <xf numFmtId="0" fontId="2" fillId="0" borderId="0" xfId="1" applyNumberFormat="1" applyFont="1" applyFill="1" applyAlignment="1"/>
    <xf numFmtId="5" fontId="2" fillId="0" borderId="0" xfId="1" applyNumberFormat="1" applyFont="1" applyFill="1" applyAlignment="1"/>
    <xf numFmtId="0" fontId="11" fillId="0" borderId="0" xfId="0" applyFont="1" applyFill="1"/>
    <xf numFmtId="0" fontId="2" fillId="8" borderId="0" xfId="0" applyFont="1" applyFill="1" applyBorder="1" applyAlignment="1">
      <alignment vertical="center"/>
    </xf>
    <xf numFmtId="0" fontId="11" fillId="8" borderId="0" xfId="0" applyFont="1" applyFill="1" applyBorder="1" applyAlignment="1">
      <alignment vertical="center"/>
    </xf>
    <xf numFmtId="5" fontId="11" fillId="0" borderId="0" xfId="0" applyNumberFormat="1" applyFont="1" applyBorder="1" applyAlignment="1">
      <alignment horizontal="left"/>
    </xf>
    <xf numFmtId="0" fontId="11" fillId="0" borderId="0" xfId="1" applyNumberFormat="1" applyFont="1" applyBorder="1" applyAlignment="1"/>
    <xf numFmtId="5" fontId="2" fillId="3" borderId="13" xfId="1" applyNumberFormat="1" applyFont="1" applyFill="1" applyBorder="1" applyAlignment="1"/>
    <xf numFmtId="5" fontId="2" fillId="3" borderId="14" xfId="1" applyNumberFormat="1" applyFont="1" applyFill="1" applyBorder="1" applyAlignment="1"/>
    <xf numFmtId="5" fontId="2" fillId="7" borderId="21" xfId="1" applyNumberFormat="1" applyFont="1" applyFill="1" applyBorder="1" applyAlignment="1"/>
    <xf numFmtId="5" fontId="2" fillId="7" borderId="22" xfId="1" applyNumberFormat="1" applyFont="1" applyFill="1" applyBorder="1" applyAlignment="1"/>
    <xf numFmtId="0" fontId="2" fillId="3" borderId="0" xfId="1" applyNumberFormat="1" applyFont="1" applyFill="1" applyAlignment="1"/>
    <xf numFmtId="0" fontId="11" fillId="3" borderId="0" xfId="0" applyFont="1" applyFill="1" applyBorder="1" applyAlignment="1">
      <alignment horizontal="right"/>
    </xf>
    <xf numFmtId="5" fontId="11" fillId="3" borderId="13" xfId="1" applyNumberFormat="1" applyFont="1" applyFill="1" applyBorder="1" applyAlignment="1"/>
    <xf numFmtId="0" fontId="11" fillId="3" borderId="0" xfId="1" applyNumberFormat="1" applyFont="1" applyFill="1" applyBorder="1" applyAlignment="1"/>
    <xf numFmtId="5" fontId="2" fillId="3" borderId="0" xfId="1" applyNumberFormat="1" applyFont="1" applyFill="1" applyAlignment="1"/>
    <xf numFmtId="5" fontId="2" fillId="3" borderId="20" xfId="1" applyNumberFormat="1" applyFont="1" applyFill="1" applyBorder="1" applyAlignment="1"/>
    <xf numFmtId="5" fontId="3" fillId="0" borderId="0" xfId="0" applyNumberFormat="1" applyFont="1" applyBorder="1"/>
    <xf numFmtId="0" fontId="3" fillId="8" borderId="0" xfId="0" applyFont="1" applyFill="1" applyBorder="1" applyAlignment="1">
      <alignment vertical="center"/>
    </xf>
    <xf numFmtId="0" fontId="3" fillId="0" borderId="0" xfId="1" applyNumberFormat="1" applyFont="1" applyBorder="1" applyAlignment="1"/>
    <xf numFmtId="0" fontId="3" fillId="0" borderId="0" xfId="1" applyNumberFormat="1" applyFont="1" applyFill="1" applyAlignment="1"/>
    <xf numFmtId="5" fontId="3" fillId="0" borderId="0" xfId="0" applyNumberFormat="1" applyFont="1" applyBorder="1" applyAlignment="1"/>
    <xf numFmtId="5" fontId="2" fillId="9" borderId="13" xfId="1" applyNumberFormat="1" applyFont="1" applyFill="1" applyBorder="1" applyAlignment="1"/>
    <xf numFmtId="5" fontId="2" fillId="9" borderId="20" xfId="1" applyNumberFormat="1" applyFont="1" applyFill="1" applyBorder="1" applyAlignment="1"/>
    <xf numFmtId="5" fontId="2" fillId="0" borderId="13" xfId="1" applyNumberFormat="1" applyFont="1" applyFill="1" applyBorder="1" applyAlignment="1"/>
    <xf numFmtId="5" fontId="11" fillId="0" borderId="0" xfId="1" applyNumberFormat="1" applyFont="1" applyAlignment="1"/>
    <xf numFmtId="0" fontId="3" fillId="0" borderId="0" xfId="1" applyNumberFormat="1" applyFont="1" applyAlignment="1">
      <alignment horizontal="right"/>
    </xf>
    <xf numFmtId="5" fontId="2" fillId="10" borderId="13" xfId="1" applyNumberFormat="1" applyFont="1" applyFill="1" applyBorder="1" applyAlignment="1"/>
    <xf numFmtId="5" fontId="2" fillId="10" borderId="20" xfId="1" applyNumberFormat="1" applyFont="1" applyFill="1" applyBorder="1" applyAlignment="1"/>
    <xf numFmtId="0" fontId="7" fillId="3" borderId="0" xfId="1" applyNumberFormat="1" applyFont="1" applyFill="1" applyBorder="1" applyAlignment="1"/>
    <xf numFmtId="5" fontId="2" fillId="7" borderId="13" xfId="1" applyNumberFormat="1" applyFont="1" applyFill="1" applyBorder="1" applyAlignment="1">
      <alignment horizontal="right"/>
    </xf>
    <xf numFmtId="5" fontId="16" fillId="7" borderId="13" xfId="1" applyNumberFormat="1" applyFont="1" applyFill="1" applyBorder="1" applyAlignment="1"/>
    <xf numFmtId="5" fontId="16" fillId="3" borderId="13" xfId="1" applyNumberFormat="1" applyFont="1" applyFill="1" applyBorder="1" applyAlignment="1"/>
    <xf numFmtId="0" fontId="6" fillId="11" borderId="0" xfId="1" applyNumberFormat="1" applyFont="1" applyFill="1" applyAlignment="1"/>
    <xf numFmtId="0" fontId="3" fillId="11" borderId="0" xfId="1" applyNumberFormat="1" applyFont="1" applyFill="1" applyAlignment="1"/>
    <xf numFmtId="0" fontId="2" fillId="11" borderId="0" xfId="1" applyNumberFormat="1" applyFont="1" applyFill="1" applyAlignment="1"/>
    <xf numFmtId="5" fontId="2" fillId="11" borderId="0" xfId="1" applyNumberFormat="1" applyFont="1" applyFill="1" applyAlignment="1"/>
    <xf numFmtId="5" fontId="2" fillId="11" borderId="14" xfId="1" applyNumberFormat="1" applyFont="1" applyFill="1" applyBorder="1" applyAlignment="1"/>
    <xf numFmtId="5" fontId="2" fillId="11" borderId="13" xfId="1" applyNumberFormat="1" applyFont="1" applyFill="1" applyBorder="1" applyAlignment="1"/>
    <xf numFmtId="0" fontId="2" fillId="11" borderId="0" xfId="0" applyFont="1" applyFill="1"/>
    <xf numFmtId="0" fontId="11" fillId="11" borderId="0" xfId="1" applyNumberFormat="1" applyFont="1" applyFill="1" applyAlignment="1"/>
    <xf numFmtId="5" fontId="11" fillId="11" borderId="0" xfId="1" applyNumberFormat="1" applyFont="1" applyFill="1" applyAlignment="1"/>
    <xf numFmtId="0" fontId="11" fillId="11" borderId="0" xfId="0" applyFont="1" applyFill="1"/>
    <xf numFmtId="0" fontId="3" fillId="11" borderId="0" xfId="0" applyFont="1" applyFill="1" applyBorder="1" applyAlignment="1">
      <alignment horizontal="right"/>
    </xf>
    <xf numFmtId="0" fontId="6" fillId="12" borderId="0" xfId="1" applyNumberFormat="1" applyFont="1" applyFill="1" applyAlignment="1"/>
    <xf numFmtId="0" fontId="2" fillId="12" borderId="0" xfId="1" applyNumberFormat="1" applyFont="1" applyFill="1" applyAlignment="1"/>
    <xf numFmtId="5" fontId="2" fillId="12" borderId="0" xfId="1" applyNumberFormat="1" applyFont="1" applyFill="1" applyAlignment="1"/>
    <xf numFmtId="5" fontId="2" fillId="12" borderId="13" xfId="1" applyNumberFormat="1" applyFont="1" applyFill="1" applyBorder="1" applyAlignment="1"/>
    <xf numFmtId="0" fontId="11" fillId="12" borderId="0" xfId="1" applyNumberFormat="1" applyFont="1" applyFill="1" applyAlignment="1"/>
    <xf numFmtId="0" fontId="3" fillId="12" borderId="0" xfId="0" applyFont="1" applyFill="1" applyBorder="1" applyAlignment="1">
      <alignment horizontal="right"/>
    </xf>
    <xf numFmtId="5" fontId="2" fillId="12" borderId="19" xfId="1" applyNumberFormat="1" applyFont="1" applyFill="1" applyBorder="1" applyAlignment="1"/>
    <xf numFmtId="0" fontId="6" fillId="9" borderId="0" xfId="1" applyNumberFormat="1" applyFont="1" applyFill="1" applyAlignment="1"/>
    <xf numFmtId="0" fontId="2" fillId="9" borderId="0" xfId="1" applyNumberFormat="1" applyFont="1" applyFill="1" applyAlignment="1"/>
    <xf numFmtId="5" fontId="2" fillId="9" borderId="0" xfId="1" applyNumberFormat="1" applyFont="1" applyFill="1" applyAlignment="1"/>
    <xf numFmtId="5" fontId="2" fillId="9" borderId="14" xfId="1" applyNumberFormat="1" applyFont="1" applyFill="1" applyBorder="1" applyAlignment="1"/>
    <xf numFmtId="5" fontId="10" fillId="9" borderId="0" xfId="0" applyNumberFormat="1" applyFont="1" applyFill="1" applyBorder="1"/>
    <xf numFmtId="5" fontId="2" fillId="9" borderId="0" xfId="0" applyNumberFormat="1" applyFont="1" applyFill="1"/>
    <xf numFmtId="0" fontId="2" fillId="9" borderId="0" xfId="0" applyFont="1" applyFill="1"/>
    <xf numFmtId="9" fontId="2" fillId="9" borderId="0" xfId="6" applyFont="1" applyFill="1" applyBorder="1" applyAlignment="1">
      <alignment horizontal="center"/>
    </xf>
    <xf numFmtId="5" fontId="2" fillId="9" borderId="0" xfId="0" applyNumberFormat="1" applyFont="1" applyFill="1" applyBorder="1"/>
    <xf numFmtId="165" fontId="2" fillId="9" borderId="0" xfId="6" applyNumberFormat="1" applyFont="1" applyFill="1" applyBorder="1" applyAlignment="1">
      <alignment horizontal="center"/>
    </xf>
    <xf numFmtId="5" fontId="2" fillId="9" borderId="1" xfId="0" applyNumberFormat="1" applyFont="1" applyFill="1" applyBorder="1"/>
    <xf numFmtId="0" fontId="2" fillId="9" borderId="0" xfId="1" applyNumberFormat="1" applyFont="1" applyFill="1" applyBorder="1" applyAlignment="1"/>
    <xf numFmtId="5" fontId="3" fillId="9" borderId="0" xfId="0" applyNumberFormat="1" applyFont="1" applyFill="1" applyBorder="1"/>
    <xf numFmtId="0" fontId="3" fillId="9" borderId="0" xfId="0" applyFont="1" applyFill="1" applyBorder="1" applyAlignment="1">
      <alignment vertical="center"/>
    </xf>
    <xf numFmtId="0" fontId="2" fillId="9" borderId="0" xfId="0" applyFont="1" applyFill="1" applyBorder="1" applyAlignment="1">
      <alignment vertical="center"/>
    </xf>
    <xf numFmtId="0" fontId="11" fillId="9" borderId="0" xfId="0" applyFont="1" applyFill="1" applyBorder="1" applyAlignment="1">
      <alignment vertical="center"/>
    </xf>
    <xf numFmtId="5" fontId="16" fillId="9" borderId="13" xfId="1" applyNumberFormat="1" applyFont="1" applyFill="1" applyBorder="1" applyAlignment="1"/>
    <xf numFmtId="5" fontId="2" fillId="9" borderId="13" xfId="1" applyNumberFormat="1" applyFont="1" applyFill="1" applyBorder="1" applyAlignment="1">
      <alignment horizontal="right"/>
    </xf>
    <xf numFmtId="5" fontId="11" fillId="9" borderId="0" xfId="0" applyNumberFormat="1" applyFont="1" applyFill="1" applyBorder="1"/>
    <xf numFmtId="0" fontId="11" fillId="9" borderId="0" xfId="1" applyNumberFormat="1" applyFont="1" applyFill="1" applyAlignment="1"/>
    <xf numFmtId="0" fontId="3" fillId="9" borderId="0" xfId="1" applyNumberFormat="1" applyFont="1" applyFill="1" applyBorder="1" applyAlignment="1"/>
    <xf numFmtId="0" fontId="7" fillId="9" borderId="0" xfId="1" applyNumberFormat="1" applyFont="1" applyFill="1" applyBorder="1" applyAlignment="1"/>
    <xf numFmtId="0" fontId="11" fillId="9" borderId="0" xfId="1" applyNumberFormat="1" applyFont="1" applyFill="1" applyBorder="1" applyAlignment="1"/>
    <xf numFmtId="5" fontId="11" fillId="9" borderId="0" xfId="0" applyNumberFormat="1" applyFont="1" applyFill="1" applyBorder="1" applyAlignment="1">
      <alignment horizontal="left"/>
    </xf>
    <xf numFmtId="0" fontId="3" fillId="9" borderId="0" xfId="1" applyNumberFormat="1" applyFont="1" applyFill="1" applyAlignment="1"/>
    <xf numFmtId="0" fontId="11" fillId="9" borderId="0" xfId="0" applyFont="1" applyFill="1"/>
    <xf numFmtId="5" fontId="3" fillId="9" borderId="0" xfId="0" applyNumberFormat="1" applyFont="1" applyFill="1" applyBorder="1" applyAlignment="1"/>
    <xf numFmtId="5" fontId="2" fillId="9" borderId="0" xfId="0" applyNumberFormat="1" applyFont="1" applyFill="1" applyBorder="1" applyAlignment="1"/>
    <xf numFmtId="5" fontId="2" fillId="9" borderId="21" xfId="1" applyNumberFormat="1" applyFont="1" applyFill="1" applyBorder="1" applyAlignment="1"/>
    <xf numFmtId="5" fontId="2" fillId="9" borderId="22" xfId="1" applyNumberFormat="1" applyFont="1" applyFill="1" applyBorder="1" applyAlignment="1"/>
    <xf numFmtId="0" fontId="11" fillId="9" borderId="0" xfId="0" applyFont="1" applyFill="1" applyBorder="1" applyAlignment="1">
      <alignment horizontal="right"/>
    </xf>
    <xf numFmtId="5" fontId="11" fillId="9" borderId="13" xfId="1" applyNumberFormat="1" applyFont="1" applyFill="1" applyBorder="1" applyAlignment="1"/>
    <xf numFmtId="0" fontId="3" fillId="9" borderId="0" xfId="0" applyFont="1" applyFill="1" applyBorder="1" applyAlignment="1">
      <alignment horizontal="right"/>
    </xf>
    <xf numFmtId="0" fontId="10" fillId="9" borderId="0" xfId="1" applyNumberFormat="1" applyFont="1" applyFill="1" applyAlignment="1"/>
    <xf numFmtId="5" fontId="2" fillId="9" borderId="18" xfId="1" applyNumberFormat="1" applyFont="1" applyFill="1" applyBorder="1" applyAlignment="1"/>
    <xf numFmtId="0" fontId="3" fillId="9" borderId="0" xfId="1" applyNumberFormat="1" applyFont="1" applyFill="1" applyAlignment="1">
      <alignment horizontal="right"/>
    </xf>
    <xf numFmtId="5" fontId="3" fillId="9" borderId="19" xfId="1" applyNumberFormat="1" applyFont="1" applyFill="1" applyBorder="1"/>
    <xf numFmtId="0" fontId="15" fillId="3" borderId="0" xfId="0" applyFont="1" applyFill="1" applyAlignment="1">
      <alignment horizontal="left" wrapText="1"/>
    </xf>
    <xf numFmtId="0" fontId="15" fillId="3" borderId="20" xfId="0" applyFont="1" applyFill="1" applyBorder="1" applyAlignment="1">
      <alignment horizontal="left" wrapText="1"/>
    </xf>
    <xf numFmtId="0" fontId="15" fillId="9" borderId="0" xfId="0" applyFont="1" applyFill="1" applyAlignment="1">
      <alignment horizontal="left" wrapText="1"/>
    </xf>
    <xf numFmtId="0" fontId="15" fillId="9" borderId="20" xfId="0" applyFont="1" applyFill="1" applyBorder="1" applyAlignment="1">
      <alignment horizontal="left" wrapText="1"/>
    </xf>
    <xf numFmtId="0" fontId="2" fillId="0" borderId="0" xfId="0" applyFont="1" applyAlignment="1">
      <alignment horizontal="left" wrapText="1"/>
    </xf>
  </cellXfs>
  <cellStyles count="7">
    <cellStyle name="Monétaire" xfId="1" builtinId="4"/>
    <cellStyle name="Monétaire 5 2" xfId="3" xr:uid="{49E1E3E7-1DF5-413C-84D6-F91BE520D658}"/>
    <cellStyle name="Monétaire 6" xfId="5" xr:uid="{AECBDEF7-D765-4CCE-BBBC-66A753F0A5D7}"/>
    <cellStyle name="Normal" xfId="0" builtinId="0"/>
    <cellStyle name="Normal_H2005 - Étude de cas - Sport au Max Inc. - Solution" xfId="2" xr:uid="{00000000-0005-0000-0000-000002000000}"/>
    <cellStyle name="Pourcentage" xfId="6" builtinId="5"/>
    <cellStyle name="Pourcentage 4" xfId="4" xr:uid="{8BE5D6B4-444E-44C1-BB9A-ACF14E495A08}"/>
  </cellStyles>
  <dxfs count="0"/>
  <tableStyles count="0" defaultTableStyle="TableStyleMedium9" defaultPivotStyle="PivotStyleLight16"/>
  <colors>
    <mruColors>
      <color rgb="FFD99594"/>
      <color rgb="FFC2D69B"/>
      <color rgb="FF558E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805961</xdr:colOff>
      <xdr:row>16</xdr:row>
      <xdr:rowOff>97409</xdr:rowOff>
    </xdr:from>
    <xdr:to>
      <xdr:col>6</xdr:col>
      <xdr:colOff>186398</xdr:colOff>
      <xdr:row>16</xdr:row>
      <xdr:rowOff>97409</xdr:rowOff>
    </xdr:to>
    <xdr:cxnSp macro="">
      <xdr:nvCxnSpPr>
        <xdr:cNvPr id="5" name="Connecteur droit avec flèche 4">
          <a:extLst>
            <a:ext uri="{FF2B5EF4-FFF2-40B4-BE49-F238E27FC236}">
              <a16:creationId xmlns:a16="http://schemas.microsoft.com/office/drawing/2014/main" id="{B6ED111B-C838-4239-9BCA-0057DBDA63FD}"/>
            </a:ext>
          </a:extLst>
        </xdr:cNvPr>
        <xdr:cNvCxnSpPr/>
      </xdr:nvCxnSpPr>
      <xdr:spPr>
        <a:xfrm>
          <a:off x="4747846" y="3335909"/>
          <a:ext cx="201052" cy="0"/>
        </a:xfrm>
        <a:prstGeom prst="straightConnector1">
          <a:avLst/>
        </a:prstGeom>
        <a:ln>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58</xdr:row>
      <xdr:rowOff>113392</xdr:rowOff>
    </xdr:from>
    <xdr:to>
      <xdr:col>8</xdr:col>
      <xdr:colOff>190500</xdr:colOff>
      <xdr:row>59</xdr:row>
      <xdr:rowOff>97971</xdr:rowOff>
    </xdr:to>
    <xdr:cxnSp macro="">
      <xdr:nvCxnSpPr>
        <xdr:cNvPr id="12" name="Connecteur droit avec flèche 11">
          <a:extLst>
            <a:ext uri="{FF2B5EF4-FFF2-40B4-BE49-F238E27FC236}">
              <a16:creationId xmlns:a16="http://schemas.microsoft.com/office/drawing/2014/main" id="{29EF2DB9-5397-4EC6-9A57-A3DBA598F901}"/>
            </a:ext>
          </a:extLst>
        </xdr:cNvPr>
        <xdr:cNvCxnSpPr/>
      </xdr:nvCxnSpPr>
      <xdr:spPr>
        <a:xfrm flipH="1">
          <a:off x="5593773" y="11162392"/>
          <a:ext cx="1008784" cy="175079"/>
        </a:xfrm>
        <a:prstGeom prst="straightConnector1">
          <a:avLst/>
        </a:prstGeom>
        <a:ln>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348154</xdr:colOff>
      <xdr:row>73</xdr:row>
      <xdr:rowOff>190499</xdr:rowOff>
    </xdr:from>
    <xdr:to>
      <xdr:col>7</xdr:col>
      <xdr:colOff>348154</xdr:colOff>
      <xdr:row>93</xdr:row>
      <xdr:rowOff>1499</xdr:rowOff>
    </xdr:to>
    <xdr:cxnSp macro="">
      <xdr:nvCxnSpPr>
        <xdr:cNvPr id="23" name="Connecteur droit avec flèche 22">
          <a:extLst>
            <a:ext uri="{FF2B5EF4-FFF2-40B4-BE49-F238E27FC236}">
              <a16:creationId xmlns:a16="http://schemas.microsoft.com/office/drawing/2014/main" id="{EE2EA196-6521-4BA8-AF9F-AEB92A7A6C5B}"/>
            </a:ext>
          </a:extLst>
        </xdr:cNvPr>
        <xdr:cNvCxnSpPr/>
      </xdr:nvCxnSpPr>
      <xdr:spPr>
        <a:xfrm>
          <a:off x="5951482" y="13334999"/>
          <a:ext cx="0" cy="3240000"/>
        </a:xfrm>
        <a:prstGeom prst="straightConnector1">
          <a:avLst/>
        </a:prstGeom>
        <a:ln>
          <a:prstDash val="dash"/>
          <a:headEnd type="arrow"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359039</xdr:colOff>
      <xdr:row>79</xdr:row>
      <xdr:rowOff>185057</xdr:rowOff>
    </xdr:from>
    <xdr:to>
      <xdr:col>8</xdr:col>
      <xdr:colOff>359039</xdr:colOff>
      <xdr:row>93</xdr:row>
      <xdr:rowOff>2057</xdr:rowOff>
    </xdr:to>
    <xdr:cxnSp macro="">
      <xdr:nvCxnSpPr>
        <xdr:cNvPr id="19" name="Connecteur droit avec flèche 18">
          <a:extLst>
            <a:ext uri="{FF2B5EF4-FFF2-40B4-BE49-F238E27FC236}">
              <a16:creationId xmlns:a16="http://schemas.microsoft.com/office/drawing/2014/main" id="{3BC51F42-1B4F-449D-99AF-2BB8EF37CE1E}"/>
            </a:ext>
          </a:extLst>
        </xdr:cNvPr>
        <xdr:cNvCxnSpPr/>
      </xdr:nvCxnSpPr>
      <xdr:spPr>
        <a:xfrm>
          <a:off x="6776168" y="14663057"/>
          <a:ext cx="0" cy="2484000"/>
        </a:xfrm>
        <a:prstGeom prst="straightConnector1">
          <a:avLst/>
        </a:prstGeom>
        <a:ln>
          <a:prstDash val="dash"/>
          <a:headEnd type="arrow"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818283</xdr:colOff>
      <xdr:row>70</xdr:row>
      <xdr:rowOff>4330</xdr:rowOff>
    </xdr:from>
    <xdr:to>
      <xdr:col>7</xdr:col>
      <xdr:colOff>437284</xdr:colOff>
      <xdr:row>75</xdr:row>
      <xdr:rowOff>103909</xdr:rowOff>
    </xdr:to>
    <xdr:cxnSp macro="">
      <xdr:nvCxnSpPr>
        <xdr:cNvPr id="27" name="Connecteur droit avec flèche 26">
          <a:extLst>
            <a:ext uri="{FF2B5EF4-FFF2-40B4-BE49-F238E27FC236}">
              <a16:creationId xmlns:a16="http://schemas.microsoft.com/office/drawing/2014/main" id="{B097E518-8D81-4681-A97D-94D4CC0067C0}"/>
            </a:ext>
          </a:extLst>
        </xdr:cNvPr>
        <xdr:cNvCxnSpPr/>
      </xdr:nvCxnSpPr>
      <xdr:spPr>
        <a:xfrm flipH="1">
          <a:off x="5593772" y="12958330"/>
          <a:ext cx="437285" cy="1052079"/>
        </a:xfrm>
        <a:prstGeom prst="straightConnector1">
          <a:avLst/>
        </a:prstGeom>
        <a:ln>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438423</xdr:colOff>
      <xdr:row>70</xdr:row>
      <xdr:rowOff>0</xdr:rowOff>
    </xdr:from>
    <xdr:to>
      <xdr:col>7</xdr:col>
      <xdr:colOff>441855</xdr:colOff>
      <xdr:row>73</xdr:row>
      <xdr:rowOff>5013</xdr:rowOff>
    </xdr:to>
    <xdr:cxnSp macro="">
      <xdr:nvCxnSpPr>
        <xdr:cNvPr id="31" name="Connecteur droit avec flèche 30">
          <a:extLst>
            <a:ext uri="{FF2B5EF4-FFF2-40B4-BE49-F238E27FC236}">
              <a16:creationId xmlns:a16="http://schemas.microsoft.com/office/drawing/2014/main" id="{27258DD0-E1BD-4615-8179-126011C00EEB}"/>
            </a:ext>
          </a:extLst>
        </xdr:cNvPr>
        <xdr:cNvCxnSpPr/>
      </xdr:nvCxnSpPr>
      <xdr:spPr>
        <a:xfrm flipH="1">
          <a:off x="6032196" y="12954000"/>
          <a:ext cx="3432" cy="576513"/>
        </a:xfrm>
        <a:prstGeom prst="straightConnector1">
          <a:avLst/>
        </a:prstGeom>
        <a:ln>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77</xdr:row>
      <xdr:rowOff>111485</xdr:rowOff>
    </xdr:from>
    <xdr:to>
      <xdr:col>8</xdr:col>
      <xdr:colOff>308694</xdr:colOff>
      <xdr:row>79</xdr:row>
      <xdr:rowOff>99580</xdr:rowOff>
    </xdr:to>
    <xdr:cxnSp macro="">
      <xdr:nvCxnSpPr>
        <xdr:cNvPr id="46" name="Connecteur droit avec flèche 45">
          <a:extLst>
            <a:ext uri="{FF2B5EF4-FFF2-40B4-BE49-F238E27FC236}">
              <a16:creationId xmlns:a16="http://schemas.microsoft.com/office/drawing/2014/main" id="{20E1021D-9562-4645-AA66-1EA766EC8CE5}"/>
            </a:ext>
          </a:extLst>
        </xdr:cNvPr>
        <xdr:cNvCxnSpPr/>
      </xdr:nvCxnSpPr>
      <xdr:spPr>
        <a:xfrm flipH="1">
          <a:off x="5593773" y="14589485"/>
          <a:ext cx="1126978" cy="178595"/>
        </a:xfrm>
        <a:prstGeom prst="straightConnector1">
          <a:avLst/>
        </a:prstGeom>
        <a:ln>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408664</xdr:colOff>
      <xdr:row>78</xdr:row>
      <xdr:rowOff>626</xdr:rowOff>
    </xdr:from>
    <xdr:to>
      <xdr:col>8</xdr:col>
      <xdr:colOff>408664</xdr:colOff>
      <xdr:row>79</xdr:row>
      <xdr:rowOff>4053</xdr:rowOff>
    </xdr:to>
    <xdr:cxnSp macro="">
      <xdr:nvCxnSpPr>
        <xdr:cNvPr id="50" name="Connecteur droit avec flèche 49">
          <a:extLst>
            <a:ext uri="{FF2B5EF4-FFF2-40B4-BE49-F238E27FC236}">
              <a16:creationId xmlns:a16="http://schemas.microsoft.com/office/drawing/2014/main" id="{C6082D9F-0CAB-4051-86DF-706601BF995D}"/>
            </a:ext>
          </a:extLst>
        </xdr:cNvPr>
        <xdr:cNvCxnSpPr/>
      </xdr:nvCxnSpPr>
      <xdr:spPr>
        <a:xfrm>
          <a:off x="6820813" y="14478626"/>
          <a:ext cx="0" cy="193927"/>
        </a:xfrm>
        <a:prstGeom prst="straightConnector1">
          <a:avLst/>
        </a:prstGeom>
        <a:ln>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109</xdr:row>
      <xdr:rowOff>187161</xdr:rowOff>
    </xdr:from>
    <xdr:to>
      <xdr:col>6</xdr:col>
      <xdr:colOff>817756</xdr:colOff>
      <xdr:row>124</xdr:row>
      <xdr:rowOff>5747</xdr:rowOff>
    </xdr:to>
    <xdr:sp macro="" textlink="">
      <xdr:nvSpPr>
        <xdr:cNvPr id="2" name="ZoneTexte 1">
          <a:extLst>
            <a:ext uri="{FF2B5EF4-FFF2-40B4-BE49-F238E27FC236}">
              <a16:creationId xmlns:a16="http://schemas.microsoft.com/office/drawing/2014/main" id="{7409A06E-7D4E-4550-BEEB-213D5E85A252}"/>
            </a:ext>
          </a:extLst>
        </xdr:cNvPr>
        <xdr:cNvSpPr txBox="1"/>
      </xdr:nvSpPr>
      <xdr:spPr>
        <a:xfrm>
          <a:off x="0" y="20951661"/>
          <a:ext cx="5584902" cy="2676086"/>
        </a:xfrm>
        <a:prstGeom prst="rect">
          <a:avLst/>
        </a:prstGeom>
        <a:solidFill>
          <a:schemeClr val="accent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CA" sz="1200">
              <a:latin typeface="Times New Roman" panose="02020603050405020304" pitchFamily="18" charset="0"/>
              <a:cs typeface="Times New Roman" panose="02020603050405020304" pitchFamily="18" charset="0"/>
            </a:rPr>
            <a:t>Note 1 - Retenues d’impôt effectuées</a:t>
          </a:r>
        </a:p>
        <a:p>
          <a:pPr algn="l"/>
          <a:endParaRPr lang="fr-CA" sz="1200">
            <a:latin typeface="Times New Roman" panose="02020603050405020304" pitchFamily="18" charset="0"/>
            <a:cs typeface="Times New Roman" panose="02020603050405020304" pitchFamily="18" charset="0"/>
          </a:endParaRPr>
        </a:p>
        <a:p>
          <a:pPr algn="l"/>
          <a:r>
            <a:rPr lang="fr-CA" sz="1200">
              <a:latin typeface="Times New Roman" panose="02020603050405020304" pitchFamily="18" charset="0"/>
              <a:cs typeface="Times New Roman" panose="02020603050405020304" pitchFamily="18" charset="0"/>
            </a:rPr>
            <a:t>Normalement, une partie des retenues d'impôt effectuées sur la </a:t>
          </a:r>
          <a:r>
            <a:rPr lang="fr-CA" sz="1200">
              <a:solidFill>
                <a:schemeClr val="dk1"/>
              </a:solidFill>
              <a:effectLst/>
              <a:latin typeface="Times New Roman" panose="02020603050405020304" pitchFamily="18" charset="0"/>
              <a:ea typeface="+mn-ea"/>
              <a:cs typeface="Times New Roman" panose="02020603050405020304" pitchFamily="18" charset="0"/>
            </a:rPr>
            <a:t>prestation de retraite provenant d’un RPA</a:t>
          </a:r>
          <a:r>
            <a:rPr lang="fr-CA" sz="1200" baseline="0">
              <a:solidFill>
                <a:schemeClr val="dk1"/>
              </a:solidFill>
              <a:effectLst/>
              <a:latin typeface="Times New Roman" panose="02020603050405020304" pitchFamily="18" charset="0"/>
              <a:ea typeface="+mn-ea"/>
              <a:cs typeface="Times New Roman" panose="02020603050405020304" pitchFamily="18" charset="0"/>
            </a:rPr>
            <a:t> (7 000 $) aurait dû être, elle aussi, transférée à la conjointe. </a:t>
          </a:r>
        </a:p>
        <a:p>
          <a:pPr algn="l"/>
          <a:r>
            <a:rPr lang="fr-CA" sz="1200">
              <a:latin typeface="Times New Roman" panose="02020603050405020304" pitchFamily="18" charset="0"/>
              <a:cs typeface="Times New Roman" panose="02020603050405020304" pitchFamily="18" charset="0"/>
            </a:rPr>
            <a:t>Ce transfert </a:t>
          </a:r>
          <a:r>
            <a:rPr lang="fr-CA" sz="1200" baseline="0">
              <a:latin typeface="Times New Roman" panose="02020603050405020304" pitchFamily="18" charset="0"/>
              <a:cs typeface="Times New Roman" panose="02020603050405020304" pitchFamily="18" charset="0"/>
            </a:rPr>
            <a:t>n'a pas été présenté afin d'alléger la solution.</a:t>
          </a:r>
        </a:p>
        <a:p>
          <a:pPr algn="l"/>
          <a:endParaRPr lang="fr-CA" sz="1200" baseline="0">
            <a:latin typeface="Times New Roman" panose="02020603050405020304" pitchFamily="18" charset="0"/>
            <a:cs typeface="Times New Roman" panose="02020603050405020304" pitchFamily="18" charset="0"/>
          </a:endParaRPr>
        </a:p>
        <a:p>
          <a:pPr algn="l"/>
          <a:r>
            <a:rPr lang="fr-CA" sz="1200" baseline="0">
              <a:latin typeface="Times New Roman" panose="02020603050405020304" pitchFamily="18" charset="0"/>
              <a:cs typeface="Times New Roman" panose="02020603050405020304" pitchFamily="18" charset="0"/>
            </a:rPr>
            <a:t>RAPPEL:</a:t>
          </a:r>
        </a:p>
        <a:p>
          <a:pPr algn="l"/>
          <a:r>
            <a:rPr lang="fr-CA" sz="1200" baseline="0">
              <a:latin typeface="Times New Roman" panose="02020603050405020304" pitchFamily="18" charset="0"/>
              <a:cs typeface="Times New Roman" panose="02020603050405020304" pitchFamily="18" charset="0"/>
            </a:rPr>
            <a:t>Les </a:t>
          </a:r>
          <a:r>
            <a:rPr lang="fr-CA" sz="1200" b="1" baseline="0">
              <a:latin typeface="Times New Roman" panose="02020603050405020304" pitchFamily="18" charset="0"/>
              <a:cs typeface="Times New Roman" panose="02020603050405020304" pitchFamily="18" charset="0"/>
            </a:rPr>
            <a:t>retenues d'impôt effectuées </a:t>
          </a:r>
          <a:r>
            <a:rPr lang="fr-CA" sz="1200" baseline="0">
              <a:latin typeface="Times New Roman" panose="02020603050405020304" pitchFamily="18" charset="0"/>
              <a:cs typeface="Times New Roman" panose="02020603050405020304" pitchFamily="18" charset="0"/>
            </a:rPr>
            <a:t>sur le revenu de pension </a:t>
          </a:r>
          <a:r>
            <a:rPr lang="fr-CA" sz="1200" b="1" baseline="0">
              <a:latin typeface="Times New Roman" panose="02020603050405020304" pitchFamily="18" charset="0"/>
              <a:cs typeface="Times New Roman" panose="02020603050405020304" pitchFamily="18" charset="0"/>
            </a:rPr>
            <a:t>sont fractionnées entre les conjoints dans la même proportion que celle choisie pour les fins du revenu de pension fractionné</a:t>
          </a:r>
          <a:r>
            <a:rPr lang="fr-CA" sz="1200" baseline="0">
              <a:latin typeface="Times New Roman" panose="02020603050405020304" pitchFamily="18" charset="0"/>
              <a:cs typeface="Times New Roman" panose="02020603050405020304" pitchFamily="18" charset="0"/>
            </a:rPr>
            <a:t> (une proportion 50 %).</a:t>
          </a:r>
        </a:p>
        <a:p>
          <a:pPr algn="l"/>
          <a:r>
            <a:rPr lang="fr-CA" sz="1200" baseline="0">
              <a:latin typeface="Times New Roman" panose="02020603050405020304" pitchFamily="18" charset="0"/>
              <a:cs typeface="Times New Roman" panose="02020603050405020304" pitchFamily="18" charset="0"/>
            </a:rPr>
            <a:t>C’est donc dire qu’un contribuable qui se fait attribuer (aux fins fiscales) une fraction du revenu de pension de son conjoint se fait attribuer, par le fait même, une fraction équivalente des retenues d'impôt effectuées sur ce revenu de pension (les retenues sont réputées avoir été faites pour ce contribuable). Voir le sujet 5 à cet effet.</a:t>
          </a:r>
        </a:p>
        <a:p>
          <a:pPr algn="l"/>
          <a:endParaRPr lang="fr-CA" sz="1200" baseline="0">
            <a:latin typeface="Times New Roman" panose="02020603050405020304" pitchFamily="18" charset="0"/>
            <a:cs typeface="Times New Roman" panose="02020603050405020304" pitchFamily="18" charset="0"/>
          </a:endParaRPr>
        </a:p>
        <a:p>
          <a:pPr algn="l"/>
          <a:endParaRPr lang="fr-CA" sz="12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805961</xdr:colOff>
      <xdr:row>16</xdr:row>
      <xdr:rowOff>97409</xdr:rowOff>
    </xdr:from>
    <xdr:to>
      <xdr:col>6</xdr:col>
      <xdr:colOff>186398</xdr:colOff>
      <xdr:row>16</xdr:row>
      <xdr:rowOff>97409</xdr:rowOff>
    </xdr:to>
    <xdr:cxnSp macro="">
      <xdr:nvCxnSpPr>
        <xdr:cNvPr id="2" name="Connecteur droit avec flèche 1">
          <a:extLst>
            <a:ext uri="{FF2B5EF4-FFF2-40B4-BE49-F238E27FC236}">
              <a16:creationId xmlns:a16="http://schemas.microsoft.com/office/drawing/2014/main" id="{4DB659BE-068E-4137-9952-CB7DC10FC4E3}"/>
            </a:ext>
          </a:extLst>
        </xdr:cNvPr>
        <xdr:cNvCxnSpPr/>
      </xdr:nvCxnSpPr>
      <xdr:spPr>
        <a:xfrm>
          <a:off x="4758836" y="3145409"/>
          <a:ext cx="199587" cy="0"/>
        </a:xfrm>
        <a:prstGeom prst="straightConnector1">
          <a:avLst/>
        </a:prstGeom>
        <a:ln>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58</xdr:row>
      <xdr:rowOff>113392</xdr:rowOff>
    </xdr:from>
    <xdr:to>
      <xdr:col>8</xdr:col>
      <xdr:colOff>190500</xdr:colOff>
      <xdr:row>59</xdr:row>
      <xdr:rowOff>97971</xdr:rowOff>
    </xdr:to>
    <xdr:cxnSp macro="">
      <xdr:nvCxnSpPr>
        <xdr:cNvPr id="3" name="Connecteur droit avec flèche 2">
          <a:extLst>
            <a:ext uri="{FF2B5EF4-FFF2-40B4-BE49-F238E27FC236}">
              <a16:creationId xmlns:a16="http://schemas.microsoft.com/office/drawing/2014/main" id="{9D122ABA-B0EC-4750-A3E5-C2D3EF3D599A}"/>
            </a:ext>
          </a:extLst>
        </xdr:cNvPr>
        <xdr:cNvCxnSpPr/>
      </xdr:nvCxnSpPr>
      <xdr:spPr>
        <a:xfrm flipH="1">
          <a:off x="5591175" y="11162392"/>
          <a:ext cx="1009650" cy="175079"/>
        </a:xfrm>
        <a:prstGeom prst="straightConnector1">
          <a:avLst/>
        </a:prstGeom>
        <a:ln>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348154</xdr:colOff>
      <xdr:row>73</xdr:row>
      <xdr:rowOff>190499</xdr:rowOff>
    </xdr:from>
    <xdr:to>
      <xdr:col>7</xdr:col>
      <xdr:colOff>348154</xdr:colOff>
      <xdr:row>93</xdr:row>
      <xdr:rowOff>1499</xdr:rowOff>
    </xdr:to>
    <xdr:cxnSp macro="">
      <xdr:nvCxnSpPr>
        <xdr:cNvPr id="4" name="Connecteur droit avec flèche 3">
          <a:extLst>
            <a:ext uri="{FF2B5EF4-FFF2-40B4-BE49-F238E27FC236}">
              <a16:creationId xmlns:a16="http://schemas.microsoft.com/office/drawing/2014/main" id="{24F7E1BD-8FFF-44FF-A7F2-20F5724D7D2D}"/>
            </a:ext>
          </a:extLst>
        </xdr:cNvPr>
        <xdr:cNvCxnSpPr/>
      </xdr:nvCxnSpPr>
      <xdr:spPr>
        <a:xfrm>
          <a:off x="5939329" y="14096999"/>
          <a:ext cx="0" cy="3621000"/>
        </a:xfrm>
        <a:prstGeom prst="straightConnector1">
          <a:avLst/>
        </a:prstGeom>
        <a:ln>
          <a:prstDash val="dash"/>
          <a:headEnd type="arrow"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359039</xdr:colOff>
      <xdr:row>79</xdr:row>
      <xdr:rowOff>185057</xdr:rowOff>
    </xdr:from>
    <xdr:to>
      <xdr:col>8</xdr:col>
      <xdr:colOff>359039</xdr:colOff>
      <xdr:row>93</xdr:row>
      <xdr:rowOff>2057</xdr:rowOff>
    </xdr:to>
    <xdr:cxnSp macro="">
      <xdr:nvCxnSpPr>
        <xdr:cNvPr id="5" name="Connecteur droit avec flèche 4">
          <a:extLst>
            <a:ext uri="{FF2B5EF4-FFF2-40B4-BE49-F238E27FC236}">
              <a16:creationId xmlns:a16="http://schemas.microsoft.com/office/drawing/2014/main" id="{73AD5FEB-CF93-46D6-9E1F-B478982E0C78}"/>
            </a:ext>
          </a:extLst>
        </xdr:cNvPr>
        <xdr:cNvCxnSpPr/>
      </xdr:nvCxnSpPr>
      <xdr:spPr>
        <a:xfrm>
          <a:off x="6769364" y="15234557"/>
          <a:ext cx="0" cy="2484000"/>
        </a:xfrm>
        <a:prstGeom prst="straightConnector1">
          <a:avLst/>
        </a:prstGeom>
        <a:ln>
          <a:prstDash val="dash"/>
          <a:headEnd type="arrow"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818283</xdr:colOff>
      <xdr:row>70</xdr:row>
      <xdr:rowOff>4330</xdr:rowOff>
    </xdr:from>
    <xdr:to>
      <xdr:col>7</xdr:col>
      <xdr:colOff>437284</xdr:colOff>
      <xdr:row>75</xdr:row>
      <xdr:rowOff>103909</xdr:rowOff>
    </xdr:to>
    <xdr:cxnSp macro="">
      <xdr:nvCxnSpPr>
        <xdr:cNvPr id="6" name="Connecteur droit avec flèche 5">
          <a:extLst>
            <a:ext uri="{FF2B5EF4-FFF2-40B4-BE49-F238E27FC236}">
              <a16:creationId xmlns:a16="http://schemas.microsoft.com/office/drawing/2014/main" id="{541569B1-629C-4C6F-A962-4A8CC8C71573}"/>
            </a:ext>
          </a:extLst>
        </xdr:cNvPr>
        <xdr:cNvCxnSpPr/>
      </xdr:nvCxnSpPr>
      <xdr:spPr>
        <a:xfrm flipH="1">
          <a:off x="5590308" y="13339330"/>
          <a:ext cx="438151" cy="1052079"/>
        </a:xfrm>
        <a:prstGeom prst="straightConnector1">
          <a:avLst/>
        </a:prstGeom>
        <a:ln>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438423</xdr:colOff>
      <xdr:row>70</xdr:row>
      <xdr:rowOff>0</xdr:rowOff>
    </xdr:from>
    <xdr:to>
      <xdr:col>7</xdr:col>
      <xdr:colOff>441855</xdr:colOff>
      <xdr:row>73</xdr:row>
      <xdr:rowOff>5013</xdr:rowOff>
    </xdr:to>
    <xdr:cxnSp macro="">
      <xdr:nvCxnSpPr>
        <xdr:cNvPr id="7" name="Connecteur droit avec flèche 6">
          <a:extLst>
            <a:ext uri="{FF2B5EF4-FFF2-40B4-BE49-F238E27FC236}">
              <a16:creationId xmlns:a16="http://schemas.microsoft.com/office/drawing/2014/main" id="{58C5EC13-C2C8-4D67-875D-2B09E4B86522}"/>
            </a:ext>
          </a:extLst>
        </xdr:cNvPr>
        <xdr:cNvCxnSpPr/>
      </xdr:nvCxnSpPr>
      <xdr:spPr>
        <a:xfrm flipH="1">
          <a:off x="6029598" y="13335000"/>
          <a:ext cx="3432" cy="576513"/>
        </a:xfrm>
        <a:prstGeom prst="straightConnector1">
          <a:avLst/>
        </a:prstGeom>
        <a:ln>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77</xdr:row>
      <xdr:rowOff>111485</xdr:rowOff>
    </xdr:from>
    <xdr:to>
      <xdr:col>8</xdr:col>
      <xdr:colOff>308694</xdr:colOff>
      <xdr:row>79</xdr:row>
      <xdr:rowOff>99580</xdr:rowOff>
    </xdr:to>
    <xdr:cxnSp macro="">
      <xdr:nvCxnSpPr>
        <xdr:cNvPr id="8" name="Connecteur droit avec flèche 7">
          <a:extLst>
            <a:ext uri="{FF2B5EF4-FFF2-40B4-BE49-F238E27FC236}">
              <a16:creationId xmlns:a16="http://schemas.microsoft.com/office/drawing/2014/main" id="{771AD5BF-13BA-43A0-BC1B-ACCDA76BCA7C}"/>
            </a:ext>
          </a:extLst>
        </xdr:cNvPr>
        <xdr:cNvCxnSpPr/>
      </xdr:nvCxnSpPr>
      <xdr:spPr>
        <a:xfrm flipH="1">
          <a:off x="5591175" y="14779985"/>
          <a:ext cx="1127844" cy="369095"/>
        </a:xfrm>
        <a:prstGeom prst="straightConnector1">
          <a:avLst/>
        </a:prstGeom>
        <a:ln>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408664</xdr:colOff>
      <xdr:row>78</xdr:row>
      <xdr:rowOff>626</xdr:rowOff>
    </xdr:from>
    <xdr:to>
      <xdr:col>8</xdr:col>
      <xdr:colOff>408664</xdr:colOff>
      <xdr:row>79</xdr:row>
      <xdr:rowOff>4053</xdr:rowOff>
    </xdr:to>
    <xdr:cxnSp macro="">
      <xdr:nvCxnSpPr>
        <xdr:cNvPr id="9" name="Connecteur droit avec flèche 8">
          <a:extLst>
            <a:ext uri="{FF2B5EF4-FFF2-40B4-BE49-F238E27FC236}">
              <a16:creationId xmlns:a16="http://schemas.microsoft.com/office/drawing/2014/main" id="{3B12DE81-410D-41EB-8BC4-DD6D9F588D28}"/>
            </a:ext>
          </a:extLst>
        </xdr:cNvPr>
        <xdr:cNvCxnSpPr/>
      </xdr:nvCxnSpPr>
      <xdr:spPr>
        <a:xfrm>
          <a:off x="6818989" y="14859626"/>
          <a:ext cx="0" cy="193927"/>
        </a:xfrm>
        <a:prstGeom prst="straightConnector1">
          <a:avLst/>
        </a:prstGeom>
        <a:ln>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240519</xdr:colOff>
      <xdr:row>18</xdr:row>
      <xdr:rowOff>107674</xdr:rowOff>
    </xdr:from>
    <xdr:to>
      <xdr:col>5</xdr:col>
      <xdr:colOff>563540</xdr:colOff>
      <xdr:row>26</xdr:row>
      <xdr:rowOff>107674</xdr:rowOff>
    </xdr:to>
    <xdr:cxnSp macro="">
      <xdr:nvCxnSpPr>
        <xdr:cNvPr id="2" name="Connecteur droit avec flèche 1">
          <a:extLst>
            <a:ext uri="{FF2B5EF4-FFF2-40B4-BE49-F238E27FC236}">
              <a16:creationId xmlns:a16="http://schemas.microsoft.com/office/drawing/2014/main" id="{E067A250-012B-498F-8D7D-E533B434227D}"/>
            </a:ext>
          </a:extLst>
        </xdr:cNvPr>
        <xdr:cNvCxnSpPr/>
      </xdr:nvCxnSpPr>
      <xdr:spPr>
        <a:xfrm>
          <a:off x="2755119" y="3784324"/>
          <a:ext cx="2913821" cy="1600200"/>
        </a:xfrm>
        <a:prstGeom prst="straightConnector1">
          <a:avLst/>
        </a:prstGeom>
        <a:ln>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720587</xdr:colOff>
      <xdr:row>49</xdr:row>
      <xdr:rowOff>8283</xdr:rowOff>
    </xdr:from>
    <xdr:to>
      <xdr:col>5</xdr:col>
      <xdr:colOff>753717</xdr:colOff>
      <xdr:row>53</xdr:row>
      <xdr:rowOff>132522</xdr:rowOff>
    </xdr:to>
    <xdr:sp macro="" textlink="">
      <xdr:nvSpPr>
        <xdr:cNvPr id="3" name="Rectangle 2">
          <a:extLst>
            <a:ext uri="{FF2B5EF4-FFF2-40B4-BE49-F238E27FC236}">
              <a16:creationId xmlns:a16="http://schemas.microsoft.com/office/drawing/2014/main" id="{4449F277-1CD6-4E8D-9EB2-C739D10CD341}"/>
            </a:ext>
          </a:extLst>
        </xdr:cNvPr>
        <xdr:cNvSpPr/>
      </xdr:nvSpPr>
      <xdr:spPr>
        <a:xfrm>
          <a:off x="4911587" y="9904758"/>
          <a:ext cx="947530" cy="924339"/>
        </a:xfrm>
        <a:prstGeom prst="wedgeRectCallout">
          <a:avLst>
            <a:gd name="adj1" fmla="val -80455"/>
            <a:gd name="adj2" fmla="val -32649"/>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CA" sz="1100">
              <a:solidFill>
                <a:schemeClr val="tx1"/>
              </a:solidFill>
              <a:latin typeface="Times New Roman" panose="02020603050405020304" pitchFamily="18" charset="0"/>
              <a:cs typeface="Times New Roman" panose="02020603050405020304" pitchFamily="18" charset="0"/>
            </a:rPr>
            <a:t>Point 5 du volume: Les situations particulières</a:t>
          </a:r>
        </a:p>
      </xdr:txBody>
    </xdr:sp>
    <xdr:clientData/>
  </xdr:twoCellAnchor>
  <xdr:twoCellAnchor>
    <xdr:from>
      <xdr:col>7</xdr:col>
      <xdr:colOff>144570</xdr:colOff>
      <xdr:row>5</xdr:row>
      <xdr:rowOff>11215</xdr:rowOff>
    </xdr:from>
    <xdr:to>
      <xdr:col>12</xdr:col>
      <xdr:colOff>886564</xdr:colOff>
      <xdr:row>6</xdr:row>
      <xdr:rowOff>1922</xdr:rowOff>
    </xdr:to>
    <xdr:sp macro="" textlink="">
      <xdr:nvSpPr>
        <xdr:cNvPr id="4" name="Rectangle 3">
          <a:extLst>
            <a:ext uri="{FF2B5EF4-FFF2-40B4-BE49-F238E27FC236}">
              <a16:creationId xmlns:a16="http://schemas.microsoft.com/office/drawing/2014/main" id="{7A3F3285-64B0-43B8-AF3F-47F4FAF01215}"/>
            </a:ext>
          </a:extLst>
        </xdr:cNvPr>
        <xdr:cNvSpPr/>
      </xdr:nvSpPr>
      <xdr:spPr>
        <a:xfrm>
          <a:off x="6592995" y="1087540"/>
          <a:ext cx="5694994" cy="19073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6</xdr:row>
      <xdr:rowOff>11215</xdr:rowOff>
    </xdr:from>
    <xdr:to>
      <xdr:col>12</xdr:col>
      <xdr:colOff>886564</xdr:colOff>
      <xdr:row>7</xdr:row>
      <xdr:rowOff>1922</xdr:rowOff>
    </xdr:to>
    <xdr:sp macro="" textlink="">
      <xdr:nvSpPr>
        <xdr:cNvPr id="5" name="Rectangle 4">
          <a:extLst>
            <a:ext uri="{FF2B5EF4-FFF2-40B4-BE49-F238E27FC236}">
              <a16:creationId xmlns:a16="http://schemas.microsoft.com/office/drawing/2014/main" id="{2FD357C8-C47E-42A0-99FF-8CC0AD0BA8CA}"/>
            </a:ext>
          </a:extLst>
        </xdr:cNvPr>
        <xdr:cNvSpPr/>
      </xdr:nvSpPr>
      <xdr:spPr>
        <a:xfrm>
          <a:off x="6592995" y="1287565"/>
          <a:ext cx="5694994" cy="19073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7</xdr:row>
      <xdr:rowOff>11215</xdr:rowOff>
    </xdr:from>
    <xdr:to>
      <xdr:col>12</xdr:col>
      <xdr:colOff>886564</xdr:colOff>
      <xdr:row>8</xdr:row>
      <xdr:rowOff>1921</xdr:rowOff>
    </xdr:to>
    <xdr:sp macro="" textlink="">
      <xdr:nvSpPr>
        <xdr:cNvPr id="6" name="Rectangle 5">
          <a:extLst>
            <a:ext uri="{FF2B5EF4-FFF2-40B4-BE49-F238E27FC236}">
              <a16:creationId xmlns:a16="http://schemas.microsoft.com/office/drawing/2014/main" id="{86C4433B-62A6-4645-BEDF-C6C80627E4EE}"/>
            </a:ext>
          </a:extLst>
        </xdr:cNvPr>
        <xdr:cNvSpPr/>
      </xdr:nvSpPr>
      <xdr:spPr>
        <a:xfrm>
          <a:off x="6592995" y="1487590"/>
          <a:ext cx="5694994" cy="190731"/>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8</xdr:row>
      <xdr:rowOff>5261</xdr:rowOff>
    </xdr:from>
    <xdr:to>
      <xdr:col>12</xdr:col>
      <xdr:colOff>886564</xdr:colOff>
      <xdr:row>8</xdr:row>
      <xdr:rowOff>198374</xdr:rowOff>
    </xdr:to>
    <xdr:sp macro="" textlink="">
      <xdr:nvSpPr>
        <xdr:cNvPr id="7" name="Rectangle 6">
          <a:extLst>
            <a:ext uri="{FF2B5EF4-FFF2-40B4-BE49-F238E27FC236}">
              <a16:creationId xmlns:a16="http://schemas.microsoft.com/office/drawing/2014/main" id="{4F76B100-D5A2-4D72-B9F0-4D3E773EEEC6}"/>
            </a:ext>
          </a:extLst>
        </xdr:cNvPr>
        <xdr:cNvSpPr/>
      </xdr:nvSpPr>
      <xdr:spPr>
        <a:xfrm>
          <a:off x="6592995" y="1681661"/>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9</xdr:row>
      <xdr:rowOff>5261</xdr:rowOff>
    </xdr:from>
    <xdr:to>
      <xdr:col>12</xdr:col>
      <xdr:colOff>886564</xdr:colOff>
      <xdr:row>9</xdr:row>
      <xdr:rowOff>198374</xdr:rowOff>
    </xdr:to>
    <xdr:sp macro="" textlink="">
      <xdr:nvSpPr>
        <xdr:cNvPr id="8" name="Rectangle 7">
          <a:extLst>
            <a:ext uri="{FF2B5EF4-FFF2-40B4-BE49-F238E27FC236}">
              <a16:creationId xmlns:a16="http://schemas.microsoft.com/office/drawing/2014/main" id="{65DFC545-225C-4D29-977F-7F0EF7F70412}"/>
            </a:ext>
          </a:extLst>
        </xdr:cNvPr>
        <xdr:cNvSpPr/>
      </xdr:nvSpPr>
      <xdr:spPr>
        <a:xfrm>
          <a:off x="6592995" y="1881686"/>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10</xdr:row>
      <xdr:rowOff>11215</xdr:rowOff>
    </xdr:from>
    <xdr:to>
      <xdr:col>12</xdr:col>
      <xdr:colOff>886564</xdr:colOff>
      <xdr:row>11</xdr:row>
      <xdr:rowOff>1922</xdr:rowOff>
    </xdr:to>
    <xdr:sp macro="" textlink="">
      <xdr:nvSpPr>
        <xdr:cNvPr id="9" name="Rectangle 8">
          <a:extLst>
            <a:ext uri="{FF2B5EF4-FFF2-40B4-BE49-F238E27FC236}">
              <a16:creationId xmlns:a16="http://schemas.microsoft.com/office/drawing/2014/main" id="{FFE7A757-03D4-4331-B671-E46F7C7A54AC}"/>
            </a:ext>
          </a:extLst>
        </xdr:cNvPr>
        <xdr:cNvSpPr/>
      </xdr:nvSpPr>
      <xdr:spPr>
        <a:xfrm>
          <a:off x="6592995" y="2087665"/>
          <a:ext cx="5694994" cy="19073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11</xdr:row>
      <xdr:rowOff>11215</xdr:rowOff>
    </xdr:from>
    <xdr:to>
      <xdr:col>12</xdr:col>
      <xdr:colOff>886564</xdr:colOff>
      <xdr:row>12</xdr:row>
      <xdr:rowOff>1921</xdr:rowOff>
    </xdr:to>
    <xdr:sp macro="" textlink="">
      <xdr:nvSpPr>
        <xdr:cNvPr id="10" name="Rectangle 9">
          <a:extLst>
            <a:ext uri="{FF2B5EF4-FFF2-40B4-BE49-F238E27FC236}">
              <a16:creationId xmlns:a16="http://schemas.microsoft.com/office/drawing/2014/main" id="{936873C9-F824-47BC-9DA2-0EAF067ECD76}"/>
            </a:ext>
          </a:extLst>
        </xdr:cNvPr>
        <xdr:cNvSpPr/>
      </xdr:nvSpPr>
      <xdr:spPr>
        <a:xfrm>
          <a:off x="6592995" y="2287690"/>
          <a:ext cx="5694994" cy="190731"/>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12</xdr:row>
      <xdr:rowOff>11214</xdr:rowOff>
    </xdr:from>
    <xdr:to>
      <xdr:col>12</xdr:col>
      <xdr:colOff>886564</xdr:colOff>
      <xdr:row>13</xdr:row>
      <xdr:rowOff>1921</xdr:rowOff>
    </xdr:to>
    <xdr:sp macro="" textlink="">
      <xdr:nvSpPr>
        <xdr:cNvPr id="11" name="Rectangle 10">
          <a:extLst>
            <a:ext uri="{FF2B5EF4-FFF2-40B4-BE49-F238E27FC236}">
              <a16:creationId xmlns:a16="http://schemas.microsoft.com/office/drawing/2014/main" id="{D8D68984-63A6-4D2B-B32E-EE8183CA14ED}"/>
            </a:ext>
          </a:extLst>
        </xdr:cNvPr>
        <xdr:cNvSpPr/>
      </xdr:nvSpPr>
      <xdr:spPr>
        <a:xfrm>
          <a:off x="6592995" y="2487714"/>
          <a:ext cx="5694994" cy="19073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13</xdr:row>
      <xdr:rowOff>5261</xdr:rowOff>
    </xdr:from>
    <xdr:to>
      <xdr:col>12</xdr:col>
      <xdr:colOff>886564</xdr:colOff>
      <xdr:row>13</xdr:row>
      <xdr:rowOff>198374</xdr:rowOff>
    </xdr:to>
    <xdr:sp macro="" textlink="">
      <xdr:nvSpPr>
        <xdr:cNvPr id="12" name="Rectangle 11">
          <a:extLst>
            <a:ext uri="{FF2B5EF4-FFF2-40B4-BE49-F238E27FC236}">
              <a16:creationId xmlns:a16="http://schemas.microsoft.com/office/drawing/2014/main" id="{FD0AF5C9-B7A7-48A4-9116-0065857F093D}"/>
            </a:ext>
          </a:extLst>
        </xdr:cNvPr>
        <xdr:cNvSpPr/>
      </xdr:nvSpPr>
      <xdr:spPr>
        <a:xfrm>
          <a:off x="6592995" y="2681786"/>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14</xdr:row>
      <xdr:rowOff>5262</xdr:rowOff>
    </xdr:from>
    <xdr:to>
      <xdr:col>12</xdr:col>
      <xdr:colOff>886564</xdr:colOff>
      <xdr:row>14</xdr:row>
      <xdr:rowOff>198375</xdr:rowOff>
    </xdr:to>
    <xdr:sp macro="" textlink="">
      <xdr:nvSpPr>
        <xdr:cNvPr id="13" name="Rectangle 12">
          <a:extLst>
            <a:ext uri="{FF2B5EF4-FFF2-40B4-BE49-F238E27FC236}">
              <a16:creationId xmlns:a16="http://schemas.microsoft.com/office/drawing/2014/main" id="{E67D7C72-CDBB-4B8A-AE8B-222DA2B6F2F1}"/>
            </a:ext>
          </a:extLst>
        </xdr:cNvPr>
        <xdr:cNvSpPr/>
      </xdr:nvSpPr>
      <xdr:spPr>
        <a:xfrm>
          <a:off x="6592995" y="2881812"/>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15</xdr:row>
      <xdr:rowOff>5262</xdr:rowOff>
    </xdr:from>
    <xdr:to>
      <xdr:col>12</xdr:col>
      <xdr:colOff>886564</xdr:colOff>
      <xdr:row>15</xdr:row>
      <xdr:rowOff>198375</xdr:rowOff>
    </xdr:to>
    <xdr:sp macro="" textlink="">
      <xdr:nvSpPr>
        <xdr:cNvPr id="14" name="Rectangle 13">
          <a:extLst>
            <a:ext uri="{FF2B5EF4-FFF2-40B4-BE49-F238E27FC236}">
              <a16:creationId xmlns:a16="http://schemas.microsoft.com/office/drawing/2014/main" id="{8EFDF785-BBA8-4A68-A8ED-2ADDD7A05B81}"/>
            </a:ext>
          </a:extLst>
        </xdr:cNvPr>
        <xdr:cNvSpPr/>
      </xdr:nvSpPr>
      <xdr:spPr>
        <a:xfrm>
          <a:off x="6592995" y="3081837"/>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16</xdr:row>
      <xdr:rowOff>5261</xdr:rowOff>
    </xdr:from>
    <xdr:to>
      <xdr:col>12</xdr:col>
      <xdr:colOff>886564</xdr:colOff>
      <xdr:row>16</xdr:row>
      <xdr:rowOff>198374</xdr:rowOff>
    </xdr:to>
    <xdr:sp macro="" textlink="">
      <xdr:nvSpPr>
        <xdr:cNvPr id="15" name="Rectangle 14">
          <a:extLst>
            <a:ext uri="{FF2B5EF4-FFF2-40B4-BE49-F238E27FC236}">
              <a16:creationId xmlns:a16="http://schemas.microsoft.com/office/drawing/2014/main" id="{5FD46869-484E-4D58-B089-CCD4CEC189D3}"/>
            </a:ext>
          </a:extLst>
        </xdr:cNvPr>
        <xdr:cNvSpPr/>
      </xdr:nvSpPr>
      <xdr:spPr>
        <a:xfrm>
          <a:off x="6592995" y="3281861"/>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18</xdr:row>
      <xdr:rowOff>2932</xdr:rowOff>
    </xdr:from>
    <xdr:to>
      <xdr:col>12</xdr:col>
      <xdr:colOff>886564</xdr:colOff>
      <xdr:row>18</xdr:row>
      <xdr:rowOff>192422</xdr:rowOff>
    </xdr:to>
    <xdr:sp macro="" textlink="">
      <xdr:nvSpPr>
        <xdr:cNvPr id="16" name="Rectangle 15">
          <a:extLst>
            <a:ext uri="{FF2B5EF4-FFF2-40B4-BE49-F238E27FC236}">
              <a16:creationId xmlns:a16="http://schemas.microsoft.com/office/drawing/2014/main" id="{0155B26D-9507-4714-A771-236094351206}"/>
            </a:ext>
          </a:extLst>
        </xdr:cNvPr>
        <xdr:cNvSpPr/>
      </xdr:nvSpPr>
      <xdr:spPr>
        <a:xfrm>
          <a:off x="6592995" y="3679582"/>
          <a:ext cx="5694994" cy="18949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19</xdr:row>
      <xdr:rowOff>5262</xdr:rowOff>
    </xdr:from>
    <xdr:to>
      <xdr:col>12</xdr:col>
      <xdr:colOff>886564</xdr:colOff>
      <xdr:row>19</xdr:row>
      <xdr:rowOff>198375</xdr:rowOff>
    </xdr:to>
    <xdr:sp macro="" textlink="">
      <xdr:nvSpPr>
        <xdr:cNvPr id="17" name="Rectangle 16">
          <a:extLst>
            <a:ext uri="{FF2B5EF4-FFF2-40B4-BE49-F238E27FC236}">
              <a16:creationId xmlns:a16="http://schemas.microsoft.com/office/drawing/2014/main" id="{9AC8BE3B-96F1-4AD7-9A2C-1486EF482F09}"/>
            </a:ext>
          </a:extLst>
        </xdr:cNvPr>
        <xdr:cNvSpPr/>
      </xdr:nvSpPr>
      <xdr:spPr>
        <a:xfrm>
          <a:off x="6592995" y="3881937"/>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20</xdr:row>
      <xdr:rowOff>5261</xdr:rowOff>
    </xdr:from>
    <xdr:to>
      <xdr:col>12</xdr:col>
      <xdr:colOff>886564</xdr:colOff>
      <xdr:row>20</xdr:row>
      <xdr:rowOff>198374</xdr:rowOff>
    </xdr:to>
    <xdr:sp macro="" textlink="">
      <xdr:nvSpPr>
        <xdr:cNvPr id="18" name="Rectangle 17">
          <a:extLst>
            <a:ext uri="{FF2B5EF4-FFF2-40B4-BE49-F238E27FC236}">
              <a16:creationId xmlns:a16="http://schemas.microsoft.com/office/drawing/2014/main" id="{77E06B1A-D6B9-449F-A193-75A362C663E5}"/>
            </a:ext>
          </a:extLst>
        </xdr:cNvPr>
        <xdr:cNvSpPr/>
      </xdr:nvSpPr>
      <xdr:spPr>
        <a:xfrm>
          <a:off x="6592995" y="4081961"/>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26</xdr:row>
      <xdr:rowOff>5262</xdr:rowOff>
    </xdr:from>
    <xdr:to>
      <xdr:col>12</xdr:col>
      <xdr:colOff>886564</xdr:colOff>
      <xdr:row>28</xdr:row>
      <xdr:rowOff>0</xdr:rowOff>
    </xdr:to>
    <xdr:sp macro="" textlink="">
      <xdr:nvSpPr>
        <xdr:cNvPr id="19" name="Rectangle 18">
          <a:extLst>
            <a:ext uri="{FF2B5EF4-FFF2-40B4-BE49-F238E27FC236}">
              <a16:creationId xmlns:a16="http://schemas.microsoft.com/office/drawing/2014/main" id="{B30AC799-5ABA-49C0-8545-225552B81E13}"/>
            </a:ext>
          </a:extLst>
        </xdr:cNvPr>
        <xdr:cNvSpPr/>
      </xdr:nvSpPr>
      <xdr:spPr>
        <a:xfrm>
          <a:off x="6592995" y="5282112"/>
          <a:ext cx="5694994" cy="413838"/>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10</xdr:col>
      <xdr:colOff>20886</xdr:colOff>
      <xdr:row>22</xdr:row>
      <xdr:rowOff>5261</xdr:rowOff>
    </xdr:from>
    <xdr:to>
      <xdr:col>12</xdr:col>
      <xdr:colOff>886563</xdr:colOff>
      <xdr:row>22</xdr:row>
      <xdr:rowOff>198374</xdr:rowOff>
    </xdr:to>
    <xdr:sp macro="" textlink="">
      <xdr:nvSpPr>
        <xdr:cNvPr id="20" name="Rectangle 19">
          <a:extLst>
            <a:ext uri="{FF2B5EF4-FFF2-40B4-BE49-F238E27FC236}">
              <a16:creationId xmlns:a16="http://schemas.microsoft.com/office/drawing/2014/main" id="{104F37C7-B523-4A16-B598-3F4969DFB241}"/>
            </a:ext>
          </a:extLst>
        </xdr:cNvPr>
        <xdr:cNvSpPr/>
      </xdr:nvSpPr>
      <xdr:spPr>
        <a:xfrm>
          <a:off x="9441111" y="4472486"/>
          <a:ext cx="2846877"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5</xdr:row>
      <xdr:rowOff>47392</xdr:rowOff>
    </xdr:from>
    <xdr:to>
      <xdr:col>1</xdr:col>
      <xdr:colOff>2363</xdr:colOff>
      <xdr:row>5</xdr:row>
      <xdr:rowOff>157975</xdr:rowOff>
    </xdr:to>
    <xdr:sp macro="" textlink="">
      <xdr:nvSpPr>
        <xdr:cNvPr id="21" name="Ellipse 20">
          <a:extLst>
            <a:ext uri="{FF2B5EF4-FFF2-40B4-BE49-F238E27FC236}">
              <a16:creationId xmlns:a16="http://schemas.microsoft.com/office/drawing/2014/main" id="{AEE5771E-7F37-421F-8781-610EF00A938F}"/>
            </a:ext>
          </a:extLst>
        </xdr:cNvPr>
        <xdr:cNvSpPr/>
      </xdr:nvSpPr>
      <xdr:spPr>
        <a:xfrm>
          <a:off x="424543" y="1123717"/>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6</xdr:row>
      <xdr:rowOff>47392</xdr:rowOff>
    </xdr:from>
    <xdr:to>
      <xdr:col>1</xdr:col>
      <xdr:colOff>2363</xdr:colOff>
      <xdr:row>6</xdr:row>
      <xdr:rowOff>157975</xdr:rowOff>
    </xdr:to>
    <xdr:sp macro="" textlink="">
      <xdr:nvSpPr>
        <xdr:cNvPr id="22" name="Ellipse 21">
          <a:extLst>
            <a:ext uri="{FF2B5EF4-FFF2-40B4-BE49-F238E27FC236}">
              <a16:creationId xmlns:a16="http://schemas.microsoft.com/office/drawing/2014/main" id="{01C3F508-1645-4E67-943A-DC1EC86CA61A}"/>
            </a:ext>
          </a:extLst>
        </xdr:cNvPr>
        <xdr:cNvSpPr/>
      </xdr:nvSpPr>
      <xdr:spPr>
        <a:xfrm>
          <a:off x="424543" y="1323742"/>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10</xdr:row>
      <xdr:rowOff>49169</xdr:rowOff>
    </xdr:from>
    <xdr:to>
      <xdr:col>1</xdr:col>
      <xdr:colOff>2363</xdr:colOff>
      <xdr:row>10</xdr:row>
      <xdr:rowOff>159752</xdr:rowOff>
    </xdr:to>
    <xdr:sp macro="" textlink="">
      <xdr:nvSpPr>
        <xdr:cNvPr id="23" name="Ellipse 22">
          <a:extLst>
            <a:ext uri="{FF2B5EF4-FFF2-40B4-BE49-F238E27FC236}">
              <a16:creationId xmlns:a16="http://schemas.microsoft.com/office/drawing/2014/main" id="{AA4AA597-C8C7-4973-B656-B58D9699B6C1}"/>
            </a:ext>
          </a:extLst>
        </xdr:cNvPr>
        <xdr:cNvSpPr/>
      </xdr:nvSpPr>
      <xdr:spPr>
        <a:xfrm>
          <a:off x="424543" y="2125619"/>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9</xdr:row>
      <xdr:rowOff>42746</xdr:rowOff>
    </xdr:from>
    <xdr:to>
      <xdr:col>1</xdr:col>
      <xdr:colOff>2363</xdr:colOff>
      <xdr:row>9</xdr:row>
      <xdr:rowOff>153329</xdr:rowOff>
    </xdr:to>
    <xdr:sp macro="" textlink="">
      <xdr:nvSpPr>
        <xdr:cNvPr id="24" name="Ellipse 23">
          <a:extLst>
            <a:ext uri="{FF2B5EF4-FFF2-40B4-BE49-F238E27FC236}">
              <a16:creationId xmlns:a16="http://schemas.microsoft.com/office/drawing/2014/main" id="{073ACBC4-1499-48F1-9EB1-BA425CB9BC29}"/>
            </a:ext>
          </a:extLst>
        </xdr:cNvPr>
        <xdr:cNvSpPr/>
      </xdr:nvSpPr>
      <xdr:spPr>
        <a:xfrm>
          <a:off x="424543" y="1919171"/>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15</xdr:row>
      <xdr:rowOff>42746</xdr:rowOff>
    </xdr:from>
    <xdr:to>
      <xdr:col>1</xdr:col>
      <xdr:colOff>2363</xdr:colOff>
      <xdr:row>15</xdr:row>
      <xdr:rowOff>153329</xdr:rowOff>
    </xdr:to>
    <xdr:sp macro="" textlink="">
      <xdr:nvSpPr>
        <xdr:cNvPr id="25" name="Ellipse 24">
          <a:extLst>
            <a:ext uri="{FF2B5EF4-FFF2-40B4-BE49-F238E27FC236}">
              <a16:creationId xmlns:a16="http://schemas.microsoft.com/office/drawing/2014/main" id="{E1367C0F-F885-4B52-9CB6-6A895609493C}"/>
            </a:ext>
          </a:extLst>
        </xdr:cNvPr>
        <xdr:cNvSpPr/>
      </xdr:nvSpPr>
      <xdr:spPr>
        <a:xfrm>
          <a:off x="424543" y="3119321"/>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16</xdr:row>
      <xdr:rowOff>42746</xdr:rowOff>
    </xdr:from>
    <xdr:to>
      <xdr:col>1</xdr:col>
      <xdr:colOff>2363</xdr:colOff>
      <xdr:row>16</xdr:row>
      <xdr:rowOff>153329</xdr:rowOff>
    </xdr:to>
    <xdr:sp macro="" textlink="">
      <xdr:nvSpPr>
        <xdr:cNvPr id="26" name="Ellipse 25">
          <a:extLst>
            <a:ext uri="{FF2B5EF4-FFF2-40B4-BE49-F238E27FC236}">
              <a16:creationId xmlns:a16="http://schemas.microsoft.com/office/drawing/2014/main" id="{84CC2BF8-633C-49A9-9780-A3169BC337DA}"/>
            </a:ext>
          </a:extLst>
        </xdr:cNvPr>
        <xdr:cNvSpPr/>
      </xdr:nvSpPr>
      <xdr:spPr>
        <a:xfrm>
          <a:off x="424543" y="3319346"/>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19</xdr:row>
      <xdr:rowOff>42746</xdr:rowOff>
    </xdr:from>
    <xdr:to>
      <xdr:col>1</xdr:col>
      <xdr:colOff>2363</xdr:colOff>
      <xdr:row>19</xdr:row>
      <xdr:rowOff>153329</xdr:rowOff>
    </xdr:to>
    <xdr:sp macro="" textlink="">
      <xdr:nvSpPr>
        <xdr:cNvPr id="27" name="Ellipse 26">
          <a:extLst>
            <a:ext uri="{FF2B5EF4-FFF2-40B4-BE49-F238E27FC236}">
              <a16:creationId xmlns:a16="http://schemas.microsoft.com/office/drawing/2014/main" id="{FA497E9C-521B-40B3-A581-65A9778A1DDC}"/>
            </a:ext>
          </a:extLst>
        </xdr:cNvPr>
        <xdr:cNvSpPr/>
      </xdr:nvSpPr>
      <xdr:spPr>
        <a:xfrm>
          <a:off x="424543" y="3919421"/>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4"/>
  <sheetViews>
    <sheetView tabSelected="1" zoomScaleNormal="100" zoomScaleSheetLayoutView="100" workbookViewId="0"/>
  </sheetViews>
  <sheetFormatPr baseColWidth="10" defaultRowHeight="15" customHeight="1" x14ac:dyDescent="0.25"/>
  <cols>
    <col min="1" max="3" width="9.77734375" style="1" customWidth="1"/>
    <col min="4" max="4" width="6.6640625" style="1" customWidth="1"/>
    <col min="5" max="5" width="10.109375" style="38" customWidth="1"/>
    <col min="6" max="6" width="9.5546875" style="46" bestFit="1" customWidth="1"/>
    <col min="7" max="7" width="9.5546875" style="46" customWidth="1"/>
    <col min="8" max="8" width="9.5546875" style="38" customWidth="1"/>
    <col min="9" max="9" width="9.5546875" style="2" customWidth="1"/>
    <col min="10" max="10" width="2.33203125" style="1" customWidth="1"/>
    <col min="11" max="11" width="12.44140625" style="1" hidden="1" customWidth="1"/>
    <col min="12" max="12" width="8.77734375" style="1" hidden="1" customWidth="1"/>
    <col min="13" max="13" width="11.5546875" style="1" hidden="1" customWidth="1"/>
    <col min="14" max="16384" width="11.5546875" style="1"/>
  </cols>
  <sheetData>
    <row r="1" spans="1:10" ht="15" customHeight="1" x14ac:dyDescent="0.25">
      <c r="A1" s="37" t="s">
        <v>46</v>
      </c>
      <c r="B1" s="37"/>
      <c r="C1" s="37"/>
    </row>
    <row r="3" spans="1:10" ht="15" customHeight="1" x14ac:dyDescent="0.25">
      <c r="A3" s="5" t="s">
        <v>47</v>
      </c>
      <c r="B3" s="5"/>
      <c r="C3" s="5"/>
    </row>
    <row r="4" spans="1:10" ht="15" customHeight="1" x14ac:dyDescent="0.25">
      <c r="F4" s="42" t="s">
        <v>50</v>
      </c>
      <c r="G4" s="42" t="s">
        <v>68</v>
      </c>
      <c r="H4" s="42" t="s">
        <v>49</v>
      </c>
      <c r="I4" s="42" t="s">
        <v>48</v>
      </c>
    </row>
    <row r="5" spans="1:10" ht="15" customHeight="1" x14ac:dyDescent="0.25">
      <c r="A5" s="48" t="s">
        <v>76</v>
      </c>
      <c r="B5" s="43"/>
      <c r="C5" s="43"/>
      <c r="D5" s="39"/>
      <c r="E5" s="44"/>
      <c r="F5" s="47"/>
      <c r="G5" s="47"/>
      <c r="H5" s="47"/>
      <c r="I5" s="47"/>
      <c r="J5" s="39"/>
    </row>
    <row r="6" spans="1:10" ht="15" customHeight="1" x14ac:dyDescent="0.25">
      <c r="A6" s="39" t="s">
        <v>45</v>
      </c>
      <c r="B6" s="39"/>
      <c r="C6" s="39"/>
      <c r="D6" s="39"/>
      <c r="E6" s="44"/>
      <c r="F6" s="45">
        <v>0</v>
      </c>
      <c r="G6" s="45">
        <v>155000</v>
      </c>
      <c r="H6" s="45">
        <v>18000</v>
      </c>
      <c r="I6" s="45">
        <v>0</v>
      </c>
      <c r="J6" s="39"/>
    </row>
    <row r="7" spans="1:10" ht="15" customHeight="1" x14ac:dyDescent="0.25">
      <c r="A7" s="39" t="s">
        <v>69</v>
      </c>
      <c r="B7" s="39"/>
      <c r="C7" s="39"/>
      <c r="D7" s="39"/>
      <c r="E7" s="44"/>
      <c r="F7" s="45">
        <v>0</v>
      </c>
      <c r="G7" s="45">
        <v>-15000</v>
      </c>
      <c r="H7" s="45">
        <v>0</v>
      </c>
      <c r="I7" s="45">
        <v>0</v>
      </c>
      <c r="J7" s="39"/>
    </row>
    <row r="8" spans="1:10" ht="15" customHeight="1" x14ac:dyDescent="0.25">
      <c r="A8" s="39"/>
      <c r="B8" s="39"/>
      <c r="C8" s="39"/>
      <c r="D8" s="39"/>
      <c r="E8" s="44"/>
      <c r="F8" s="45"/>
      <c r="G8" s="45"/>
      <c r="H8" s="45"/>
      <c r="I8" s="45"/>
      <c r="J8" s="39"/>
    </row>
    <row r="9" spans="1:10" ht="15" customHeight="1" x14ac:dyDescent="0.25">
      <c r="A9" s="39" t="s">
        <v>94</v>
      </c>
      <c r="B9" s="39"/>
      <c r="C9" s="39"/>
      <c r="D9" s="39"/>
      <c r="E9" s="44"/>
      <c r="F9" s="97">
        <f>90000*1.15</f>
        <v>103499.99999999999</v>
      </c>
      <c r="G9" s="45">
        <v>0</v>
      </c>
      <c r="H9" s="45">
        <v>0</v>
      </c>
      <c r="I9" s="45">
        <v>0</v>
      </c>
      <c r="J9" s="39"/>
    </row>
    <row r="10" spans="1:10" ht="15" customHeight="1" x14ac:dyDescent="0.25">
      <c r="A10" s="39" t="s">
        <v>67</v>
      </c>
      <c r="B10" s="39"/>
      <c r="C10" s="39"/>
      <c r="D10" s="39"/>
      <c r="E10" s="44"/>
      <c r="F10" s="45">
        <v>0</v>
      </c>
      <c r="G10" s="97">
        <f>1300*1.38</f>
        <v>1793.9999999999998</v>
      </c>
      <c r="H10" s="45">
        <v>0</v>
      </c>
      <c r="I10" s="45">
        <v>0</v>
      </c>
      <c r="J10" s="39"/>
    </row>
    <row r="11" spans="1:10" ht="15" customHeight="1" x14ac:dyDescent="0.25">
      <c r="A11" s="39"/>
      <c r="B11" s="39"/>
      <c r="C11" s="39"/>
      <c r="D11" s="39"/>
      <c r="E11" s="44"/>
      <c r="F11" s="45"/>
      <c r="G11" s="94"/>
      <c r="H11" s="45"/>
      <c r="I11" s="45"/>
      <c r="J11" s="39"/>
    </row>
    <row r="12" spans="1:10" ht="15" customHeight="1" x14ac:dyDescent="0.25">
      <c r="A12" s="1" t="s">
        <v>65</v>
      </c>
      <c r="B12" s="39"/>
      <c r="C12" s="39"/>
      <c r="D12" s="39"/>
      <c r="E12" s="44"/>
      <c r="F12" s="92">
        <v>70000</v>
      </c>
      <c r="G12" s="45">
        <v>0</v>
      </c>
      <c r="H12" s="45">
        <v>0</v>
      </c>
      <c r="I12" s="45">
        <v>0</v>
      </c>
      <c r="J12" s="39"/>
    </row>
    <row r="13" spans="1:10" ht="15" customHeight="1" x14ac:dyDescent="0.25">
      <c r="A13" s="1" t="s">
        <v>66</v>
      </c>
      <c r="B13" s="39"/>
      <c r="C13" s="39"/>
      <c r="D13" s="39"/>
      <c r="E13" s="44"/>
      <c r="F13" s="45">
        <v>16000</v>
      </c>
      <c r="G13" s="45">
        <v>0</v>
      </c>
      <c r="H13" s="45">
        <v>0</v>
      </c>
      <c r="I13" s="45">
        <v>0</v>
      </c>
      <c r="J13" s="39"/>
    </row>
    <row r="14" spans="1:10" ht="15" customHeight="1" x14ac:dyDescent="0.25">
      <c r="A14" s="39" t="s">
        <v>70</v>
      </c>
      <c r="B14" s="39"/>
      <c r="C14" s="39"/>
      <c r="D14" s="39"/>
      <c r="E14" s="44"/>
      <c r="F14" s="45"/>
      <c r="G14" s="45"/>
      <c r="H14" s="45"/>
      <c r="I14" s="45"/>
      <c r="J14" s="39"/>
    </row>
    <row r="15" spans="1:10" ht="15" customHeight="1" x14ac:dyDescent="0.25">
      <c r="A15" s="40" t="s">
        <v>71</v>
      </c>
      <c r="B15" s="40"/>
      <c r="C15" s="40"/>
      <c r="D15" s="40"/>
      <c r="E15" s="95"/>
      <c r="F15" s="45"/>
      <c r="G15" s="45"/>
      <c r="H15" s="45"/>
      <c r="I15" s="45"/>
      <c r="J15" s="39"/>
    </row>
    <row r="16" spans="1:10" ht="15" customHeight="1" x14ac:dyDescent="0.25">
      <c r="A16" s="28" t="s">
        <v>72</v>
      </c>
      <c r="B16" s="40"/>
      <c r="C16" s="40"/>
      <c r="D16" s="40"/>
      <c r="E16" s="95">
        <f>+F12</f>
        <v>70000</v>
      </c>
      <c r="F16" s="45"/>
      <c r="G16" s="45"/>
      <c r="H16" s="45"/>
      <c r="I16" s="45"/>
      <c r="J16" s="39"/>
    </row>
    <row r="17" spans="1:12" ht="15" customHeight="1" x14ac:dyDescent="0.25">
      <c r="A17" s="40" t="s">
        <v>117</v>
      </c>
      <c r="B17" s="40"/>
      <c r="C17" s="40"/>
      <c r="D17" s="40"/>
      <c r="E17" s="95">
        <f>+E16*0.5</f>
        <v>35000</v>
      </c>
      <c r="F17" s="92">
        <f>-E17</f>
        <v>-35000</v>
      </c>
      <c r="G17" s="92">
        <f>+E17</f>
        <v>35000</v>
      </c>
      <c r="H17" s="45"/>
      <c r="I17" s="45"/>
      <c r="J17" s="39"/>
    </row>
    <row r="18" spans="1:12" ht="15" customHeight="1" x14ac:dyDescent="0.25">
      <c r="A18" s="40" t="s">
        <v>73</v>
      </c>
      <c r="B18" s="40"/>
      <c r="C18" s="40"/>
      <c r="D18" s="40"/>
      <c r="E18" s="95"/>
      <c r="F18" s="45"/>
      <c r="G18" s="94"/>
      <c r="H18" s="45"/>
      <c r="I18" s="45"/>
      <c r="J18" s="39"/>
    </row>
    <row r="19" spans="1:12" ht="15" customHeight="1" x14ac:dyDescent="0.25">
      <c r="A19" s="39"/>
      <c r="B19" s="39"/>
      <c r="C19" s="39"/>
      <c r="D19" s="39"/>
      <c r="E19" s="44"/>
      <c r="F19" s="45"/>
      <c r="G19" s="94"/>
      <c r="H19" s="45"/>
      <c r="I19" s="45"/>
      <c r="J19" s="39"/>
    </row>
    <row r="20" spans="1:12" ht="15" customHeight="1" x14ac:dyDescent="0.25">
      <c r="A20" s="39" t="s">
        <v>64</v>
      </c>
      <c r="B20" s="39"/>
      <c r="C20" s="39"/>
      <c r="D20" s="39"/>
      <c r="E20" s="44"/>
      <c r="F20" s="54">
        <v>21000</v>
      </c>
      <c r="G20" s="94">
        <v>0</v>
      </c>
      <c r="H20" s="45">
        <v>0</v>
      </c>
      <c r="I20" s="45">
        <v>0</v>
      </c>
      <c r="J20" s="39"/>
    </row>
    <row r="21" spans="1:12" ht="15" customHeight="1" x14ac:dyDescent="0.25">
      <c r="A21" s="39"/>
      <c r="B21" s="39"/>
      <c r="C21" s="39"/>
      <c r="D21" s="39"/>
      <c r="E21" s="53" t="s">
        <v>74</v>
      </c>
      <c r="F21" s="47">
        <f>SUM(F6:F20)</f>
        <v>175500</v>
      </c>
      <c r="G21" s="47">
        <f>SUM(G6:G20)</f>
        <v>176794</v>
      </c>
      <c r="H21" s="47">
        <f>SUM(H6:H20)</f>
        <v>18000</v>
      </c>
      <c r="I21" s="47">
        <f>SUM(I6:I20)</f>
        <v>0</v>
      </c>
      <c r="J21" s="39"/>
    </row>
    <row r="22" spans="1:12" ht="15" customHeight="1" x14ac:dyDescent="0.25">
      <c r="A22" s="39"/>
      <c r="B22" s="39"/>
      <c r="C22" s="39"/>
      <c r="D22" s="39"/>
      <c r="E22" s="53"/>
      <c r="F22" s="45"/>
      <c r="G22" s="45"/>
      <c r="H22" s="45"/>
      <c r="I22" s="45"/>
      <c r="J22" s="39"/>
    </row>
    <row r="23" spans="1:12" ht="15" customHeight="1" x14ac:dyDescent="0.25">
      <c r="A23" s="48" t="s">
        <v>77</v>
      </c>
      <c r="B23" s="39"/>
      <c r="C23" s="39"/>
      <c r="D23" s="39"/>
      <c r="E23" s="44"/>
      <c r="F23" s="45"/>
      <c r="G23" s="45"/>
      <c r="H23" s="45"/>
      <c r="I23" s="45"/>
      <c r="J23" s="39"/>
    </row>
    <row r="24" spans="1:12" ht="15" customHeight="1" x14ac:dyDescent="0.25">
      <c r="A24" s="39" t="s">
        <v>107</v>
      </c>
      <c r="B24" s="39"/>
      <c r="C24" s="39"/>
      <c r="D24" s="39"/>
      <c r="E24" s="44"/>
      <c r="F24" s="45">
        <v>0</v>
      </c>
      <c r="G24" s="45">
        <v>-22000</v>
      </c>
      <c r="H24" s="45">
        <v>0</v>
      </c>
      <c r="I24" s="45">
        <v>0</v>
      </c>
      <c r="J24" s="39"/>
    </row>
    <row r="25" spans="1:12" ht="15" customHeight="1" x14ac:dyDescent="0.25">
      <c r="A25" s="40" t="s">
        <v>108</v>
      </c>
      <c r="B25" s="39"/>
      <c r="C25" s="39"/>
      <c r="D25" s="39"/>
      <c r="E25" s="44"/>
      <c r="F25" s="45"/>
      <c r="G25" s="45"/>
      <c r="H25" s="45"/>
      <c r="I25" s="45"/>
      <c r="J25" s="39"/>
    </row>
    <row r="26" spans="1:12" ht="15" customHeight="1" x14ac:dyDescent="0.25">
      <c r="A26" s="39" t="s">
        <v>78</v>
      </c>
      <c r="B26" s="39"/>
      <c r="C26" s="39"/>
      <c r="D26" s="39"/>
      <c r="E26" s="44"/>
      <c r="F26" s="54">
        <f>-F20</f>
        <v>-21000</v>
      </c>
      <c r="G26" s="45">
        <v>0</v>
      </c>
      <c r="H26" s="45">
        <v>0</v>
      </c>
      <c r="I26" s="45">
        <v>0</v>
      </c>
      <c r="J26" s="39"/>
    </row>
    <row r="27" spans="1:12" ht="15" customHeight="1" x14ac:dyDescent="0.25">
      <c r="A27" s="40" t="s">
        <v>95</v>
      </c>
      <c r="B27" s="39"/>
      <c r="C27" s="39"/>
      <c r="D27" s="39"/>
      <c r="E27" s="44"/>
      <c r="F27" s="45"/>
      <c r="G27" s="45"/>
      <c r="H27" s="45"/>
      <c r="I27" s="45"/>
      <c r="J27" s="39"/>
    </row>
    <row r="28" spans="1:12" ht="15" customHeight="1" thickBot="1" x14ac:dyDescent="0.3">
      <c r="A28" s="48"/>
      <c r="B28" s="39"/>
      <c r="C28" s="39"/>
      <c r="D28" s="39"/>
      <c r="E28" s="53" t="s">
        <v>79</v>
      </c>
      <c r="F28" s="55">
        <f>SUM(F21:F27)</f>
        <v>154500</v>
      </c>
      <c r="G28" s="55">
        <f>SUM(G21:G27)</f>
        <v>154794</v>
      </c>
      <c r="H28" s="55">
        <f>SUM(H21:H27)</f>
        <v>18000</v>
      </c>
      <c r="I28" s="55">
        <f>SUM(I21:I27)</f>
        <v>0</v>
      </c>
      <c r="J28" s="39"/>
    </row>
    <row r="29" spans="1:12" ht="15" customHeight="1" thickTop="1" x14ac:dyDescent="0.25">
      <c r="A29" s="48"/>
      <c r="B29" s="39"/>
      <c r="C29" s="39"/>
      <c r="D29" s="39"/>
      <c r="E29" s="44"/>
      <c r="F29" s="45"/>
      <c r="G29" s="45"/>
      <c r="H29" s="45"/>
      <c r="I29" s="45"/>
      <c r="J29" s="39"/>
    </row>
    <row r="30" spans="1:12" ht="15" customHeight="1" x14ac:dyDescent="0.25">
      <c r="A30" s="48" t="s">
        <v>80</v>
      </c>
      <c r="B30" s="39"/>
      <c r="C30" s="39"/>
      <c r="D30" s="39"/>
      <c r="E30" s="44"/>
      <c r="F30" s="62"/>
      <c r="G30" s="62"/>
      <c r="H30" s="62"/>
      <c r="I30" s="62"/>
      <c r="J30" s="39"/>
      <c r="K30" s="49" t="s">
        <v>118</v>
      </c>
      <c r="L30" s="50"/>
    </row>
    <row r="31" spans="1:12" ht="15" customHeight="1" x14ac:dyDescent="0.25">
      <c r="A31" s="48"/>
      <c r="B31" s="39"/>
      <c r="C31" s="39"/>
      <c r="D31" s="39"/>
      <c r="E31" s="44"/>
      <c r="F31" s="61"/>
      <c r="G31" s="63"/>
      <c r="H31" s="61"/>
      <c r="I31" s="61"/>
      <c r="J31" s="39"/>
      <c r="K31" s="51" t="s">
        <v>51</v>
      </c>
      <c r="L31" s="52">
        <v>57375</v>
      </c>
    </row>
    <row r="32" spans="1:12" ht="15" customHeight="1" x14ac:dyDescent="0.25">
      <c r="A32" s="56" t="s">
        <v>119</v>
      </c>
      <c r="B32" s="39"/>
      <c r="C32" s="39"/>
      <c r="D32" s="39"/>
      <c r="E32" s="44"/>
      <c r="F32" s="61"/>
      <c r="G32" s="63"/>
      <c r="H32" s="61"/>
      <c r="I32" s="61"/>
      <c r="J32" s="39"/>
      <c r="K32" s="51" t="s">
        <v>52</v>
      </c>
      <c r="L32" s="52">
        <v>114750</v>
      </c>
    </row>
    <row r="33" spans="1:12" ht="15" customHeight="1" x14ac:dyDescent="0.25">
      <c r="A33" s="38" t="s">
        <v>141</v>
      </c>
      <c r="D33" s="57">
        <v>0.15</v>
      </c>
      <c r="E33" s="46">
        <f>+MIN(F28,$L$31)*D33</f>
        <v>8606.25</v>
      </c>
      <c r="F33" s="61"/>
      <c r="G33" s="63"/>
      <c r="H33" s="61"/>
      <c r="I33" s="61"/>
      <c r="J33" s="39"/>
      <c r="K33" s="51" t="s">
        <v>53</v>
      </c>
      <c r="L33" s="52">
        <v>177882</v>
      </c>
    </row>
    <row r="34" spans="1:12" ht="15" customHeight="1" x14ac:dyDescent="0.25">
      <c r="A34" s="38" t="s">
        <v>142</v>
      </c>
      <c r="D34" s="58">
        <v>0.20499999999999999</v>
      </c>
      <c r="E34" s="59">
        <f>MIN(($F$28-$L$31),($L$32-$L$31))*D34</f>
        <v>11761.875</v>
      </c>
      <c r="F34" s="61"/>
      <c r="G34" s="63"/>
      <c r="H34" s="61"/>
      <c r="I34" s="61"/>
      <c r="J34" s="39"/>
      <c r="K34" s="51" t="s">
        <v>54</v>
      </c>
      <c r="L34" s="52">
        <v>253414</v>
      </c>
    </row>
    <row r="35" spans="1:12" ht="15" customHeight="1" x14ac:dyDescent="0.25">
      <c r="A35" s="38" t="s">
        <v>143</v>
      </c>
      <c r="D35" s="57">
        <v>0.26</v>
      </c>
      <c r="E35" s="59">
        <f>MIN(($F$28-$L$32),($L$33-$L$32))*D35</f>
        <v>10335</v>
      </c>
      <c r="F35" s="61"/>
      <c r="G35" s="63"/>
      <c r="H35" s="61"/>
      <c r="I35" s="61"/>
      <c r="J35" s="39"/>
      <c r="K35" s="51" t="s">
        <v>55</v>
      </c>
      <c r="L35" s="52">
        <v>16129</v>
      </c>
    </row>
    <row r="36" spans="1:12" ht="15" customHeight="1" x14ac:dyDescent="0.25">
      <c r="A36" s="38" t="s">
        <v>144</v>
      </c>
      <c r="D36" s="57">
        <v>0.28999999999999998</v>
      </c>
      <c r="E36" s="59">
        <v>0</v>
      </c>
      <c r="F36" s="61"/>
      <c r="G36" s="63"/>
      <c r="H36" s="61"/>
      <c r="I36" s="61"/>
      <c r="J36" s="39"/>
      <c r="K36" s="51" t="s">
        <v>56</v>
      </c>
      <c r="L36" s="52">
        <v>4735</v>
      </c>
    </row>
    <row r="37" spans="1:12" ht="15" customHeight="1" x14ac:dyDescent="0.25">
      <c r="A37" s="38" t="s">
        <v>145</v>
      </c>
      <c r="D37" s="57">
        <v>0.33</v>
      </c>
      <c r="E37" s="60">
        <f>MAX(($F$10-L36),0)*D37</f>
        <v>0</v>
      </c>
      <c r="F37" s="61"/>
      <c r="G37" s="63"/>
      <c r="H37" s="61"/>
      <c r="I37" s="61"/>
      <c r="J37" s="39"/>
      <c r="K37" s="51" t="s">
        <v>57</v>
      </c>
      <c r="L37" s="52">
        <v>484</v>
      </c>
    </row>
    <row r="38" spans="1:12" ht="15" customHeight="1" x14ac:dyDescent="0.25">
      <c r="A38" s="48"/>
      <c r="B38" s="39"/>
      <c r="C38" s="39"/>
      <c r="D38" s="39"/>
      <c r="E38" s="44">
        <f>SUM(E33:E37)</f>
        <v>30703.125</v>
      </c>
      <c r="F38" s="61">
        <f>+E38</f>
        <v>30703.125</v>
      </c>
      <c r="G38" s="63"/>
      <c r="H38" s="61"/>
      <c r="I38" s="61"/>
      <c r="J38" s="39"/>
      <c r="K38" s="51" t="s">
        <v>58</v>
      </c>
      <c r="L38" s="52">
        <v>861</v>
      </c>
    </row>
    <row r="39" spans="1:12" ht="15" customHeight="1" x14ac:dyDescent="0.25">
      <c r="A39" s="48"/>
      <c r="B39" s="39"/>
      <c r="C39" s="39"/>
      <c r="D39" s="39"/>
      <c r="E39" s="44"/>
      <c r="F39" s="61"/>
      <c r="G39" s="63"/>
      <c r="H39" s="61"/>
      <c r="I39" s="61"/>
      <c r="J39" s="39"/>
      <c r="K39" s="51" t="s">
        <v>59</v>
      </c>
      <c r="L39" s="52">
        <v>1471</v>
      </c>
    </row>
    <row r="40" spans="1:12" ht="15" customHeight="1" x14ac:dyDescent="0.25">
      <c r="A40" s="46" t="str">
        <f>+A33</f>
        <v>57 375 $ et moins:</v>
      </c>
      <c r="D40" s="57">
        <v>0.15</v>
      </c>
      <c r="E40" s="46">
        <f>+MIN(G28,$L$31)*D40</f>
        <v>8606.25</v>
      </c>
      <c r="F40" s="61"/>
      <c r="G40" s="63"/>
      <c r="H40" s="61"/>
      <c r="I40" s="61"/>
      <c r="J40" s="39"/>
      <c r="K40" s="51" t="s">
        <v>60</v>
      </c>
      <c r="L40" s="52">
        <v>2834</v>
      </c>
    </row>
    <row r="41" spans="1:12" ht="15" customHeight="1" x14ac:dyDescent="0.25">
      <c r="A41" s="46" t="str">
        <f t="shared" ref="A41:A44" si="0">+A34</f>
        <v>Entre 57 376 $ et 114 750 $:</v>
      </c>
      <c r="D41" s="58">
        <v>0.20499999999999999</v>
      </c>
      <c r="E41" s="59">
        <f>MIN(($G$28-$L$31),($L$32-$L$31))*D41</f>
        <v>11761.875</v>
      </c>
      <c r="F41" s="61"/>
      <c r="G41" s="63"/>
      <c r="H41" s="61"/>
      <c r="I41" s="61"/>
      <c r="J41" s="39"/>
      <c r="K41" s="51" t="s">
        <v>61</v>
      </c>
      <c r="L41" s="52">
        <v>9028</v>
      </c>
    </row>
    <row r="42" spans="1:12" ht="15" customHeight="1" x14ac:dyDescent="0.25">
      <c r="A42" s="46" t="str">
        <f t="shared" si="0"/>
        <v>Entre 114 751 $ et 177 882 $:</v>
      </c>
      <c r="D42" s="57">
        <v>0.26</v>
      </c>
      <c r="E42" s="59">
        <f>MIN(($G$28-$L$32),($L$33-$L$32))*D42</f>
        <v>10411.44</v>
      </c>
      <c r="F42" s="61"/>
      <c r="G42" s="63"/>
      <c r="H42" s="61"/>
      <c r="I42" s="61"/>
      <c r="J42" s="39"/>
      <c r="K42" s="51" t="s">
        <v>62</v>
      </c>
      <c r="L42" s="52">
        <v>45522</v>
      </c>
    </row>
    <row r="43" spans="1:12" ht="15" customHeight="1" x14ac:dyDescent="0.25">
      <c r="A43" s="46" t="str">
        <f t="shared" si="0"/>
        <v>Entre 177 883 $ et 253 414 $:</v>
      </c>
      <c r="D43" s="57">
        <v>0.28999999999999998</v>
      </c>
      <c r="E43" s="59">
        <v>0</v>
      </c>
      <c r="F43" s="61"/>
      <c r="G43" s="63"/>
      <c r="H43" s="61"/>
      <c r="I43" s="61"/>
      <c r="J43" s="39"/>
      <c r="K43" s="51" t="s">
        <v>63</v>
      </c>
      <c r="L43" s="52">
        <v>8601</v>
      </c>
    </row>
    <row r="44" spans="1:12" ht="15" customHeight="1" x14ac:dyDescent="0.25">
      <c r="A44" s="46" t="str">
        <f t="shared" si="0"/>
        <v>253 415 $ et plus:</v>
      </c>
      <c r="D44" s="57">
        <v>0.33</v>
      </c>
      <c r="E44" s="60">
        <f>MAX(($F$10-L43),0)*D44</f>
        <v>0</v>
      </c>
      <c r="F44" s="61"/>
      <c r="G44" s="63"/>
      <c r="H44" s="61"/>
      <c r="I44" s="61"/>
      <c r="J44" s="39"/>
      <c r="K44" s="51" t="s">
        <v>75</v>
      </c>
      <c r="L44" s="52">
        <v>10138</v>
      </c>
    </row>
    <row r="45" spans="1:12" ht="15" customHeight="1" x14ac:dyDescent="0.25">
      <c r="A45" s="48"/>
      <c r="B45" s="39"/>
      <c r="C45" s="39"/>
      <c r="D45" s="39"/>
      <c r="E45" s="44">
        <f>SUM(E40:E44)</f>
        <v>30779.565000000002</v>
      </c>
      <c r="F45" s="61"/>
      <c r="G45" s="63">
        <f>+E45</f>
        <v>30779.565000000002</v>
      </c>
      <c r="H45" s="61"/>
      <c r="I45" s="61"/>
      <c r="J45" s="39"/>
    </row>
    <row r="46" spans="1:12" ht="15" customHeight="1" x14ac:dyDescent="0.25">
      <c r="A46" s="48"/>
      <c r="B46" s="39"/>
      <c r="C46" s="39"/>
      <c r="D46" s="39"/>
      <c r="E46" s="44"/>
      <c r="F46" s="61"/>
      <c r="G46" s="63"/>
      <c r="H46" s="61"/>
      <c r="I46" s="61"/>
      <c r="J46" s="39"/>
    </row>
    <row r="47" spans="1:12" ht="15" customHeight="1" x14ac:dyDescent="0.25">
      <c r="A47" s="46" t="str">
        <f>+A33</f>
        <v>57 375 $ et moins:</v>
      </c>
      <c r="D47" s="57">
        <v>0.15</v>
      </c>
      <c r="E47" s="46">
        <f>+MIN(H28,$L$31)*D47</f>
        <v>2700</v>
      </c>
      <c r="F47" s="61"/>
      <c r="G47" s="63"/>
      <c r="H47" s="61"/>
      <c r="I47" s="61"/>
      <c r="J47" s="39"/>
    </row>
    <row r="48" spans="1:12" ht="15" customHeight="1" x14ac:dyDescent="0.25">
      <c r="A48" s="46" t="str">
        <f t="shared" ref="A48:A51" si="1">+A34</f>
        <v>Entre 57 376 $ et 114 750 $:</v>
      </c>
      <c r="D48" s="58">
        <v>0.20499999999999999</v>
      </c>
      <c r="E48" s="59">
        <v>0</v>
      </c>
      <c r="F48" s="61"/>
      <c r="G48" s="63"/>
      <c r="H48" s="61"/>
      <c r="I48" s="61"/>
      <c r="J48" s="39"/>
    </row>
    <row r="49" spans="1:10" ht="15" customHeight="1" x14ac:dyDescent="0.25">
      <c r="A49" s="46" t="str">
        <f t="shared" si="1"/>
        <v>Entre 114 751 $ et 177 882 $:</v>
      </c>
      <c r="D49" s="57">
        <v>0.26</v>
      </c>
      <c r="E49" s="59">
        <v>0</v>
      </c>
      <c r="F49" s="61"/>
      <c r="G49" s="63"/>
      <c r="H49" s="61"/>
      <c r="I49" s="61"/>
      <c r="J49" s="39"/>
    </row>
    <row r="50" spans="1:10" ht="15" customHeight="1" x14ac:dyDescent="0.25">
      <c r="A50" s="46" t="str">
        <f t="shared" si="1"/>
        <v>Entre 177 883 $ et 253 414 $:</v>
      </c>
      <c r="D50" s="57">
        <v>0.28999999999999998</v>
      </c>
      <c r="E50" s="59">
        <v>0</v>
      </c>
      <c r="F50" s="61"/>
      <c r="G50" s="63"/>
      <c r="H50" s="61"/>
      <c r="I50" s="61"/>
      <c r="J50" s="39"/>
    </row>
    <row r="51" spans="1:10" ht="15" customHeight="1" x14ac:dyDescent="0.25">
      <c r="A51" s="46" t="str">
        <f t="shared" si="1"/>
        <v>253 415 $ et plus:</v>
      </c>
      <c r="D51" s="57">
        <v>0.33</v>
      </c>
      <c r="E51" s="60">
        <f>MAX(($F$10-L50),0)*D51</f>
        <v>0</v>
      </c>
      <c r="F51" s="61"/>
      <c r="G51" s="63"/>
      <c r="H51" s="61"/>
      <c r="I51" s="61"/>
      <c r="J51" s="39"/>
    </row>
    <row r="52" spans="1:10" ht="15" customHeight="1" x14ac:dyDescent="0.25">
      <c r="A52" s="48"/>
      <c r="B52" s="39"/>
      <c r="C52" s="39"/>
      <c r="D52" s="39"/>
      <c r="E52" s="44">
        <f>SUM(E47:E51)</f>
        <v>2700</v>
      </c>
      <c r="F52" s="61"/>
      <c r="G52" s="63"/>
      <c r="H52" s="61">
        <f>+E52</f>
        <v>2700</v>
      </c>
      <c r="I52" s="61">
        <v>0</v>
      </c>
      <c r="J52" s="39"/>
    </row>
    <row r="53" spans="1:10" ht="15" customHeight="1" x14ac:dyDescent="0.25">
      <c r="A53" s="48"/>
      <c r="B53" s="39"/>
      <c r="C53" s="39"/>
      <c r="D53" s="39"/>
      <c r="E53" s="44"/>
      <c r="F53" s="61"/>
      <c r="G53" s="63"/>
      <c r="H53" s="61"/>
      <c r="I53" s="61"/>
      <c r="J53" s="39"/>
    </row>
    <row r="54" spans="1:10" ht="15" customHeight="1" x14ac:dyDescent="0.25">
      <c r="A54" s="56" t="s">
        <v>82</v>
      </c>
      <c r="B54" s="65"/>
      <c r="C54" s="39"/>
      <c r="D54" s="39"/>
      <c r="E54" s="44"/>
      <c r="F54" s="61"/>
      <c r="G54" s="63"/>
      <c r="H54" s="61"/>
      <c r="I54" s="61"/>
      <c r="J54" s="39"/>
    </row>
    <row r="55" spans="1:10" ht="15" customHeight="1" x14ac:dyDescent="0.25">
      <c r="A55" s="87" t="s">
        <v>83</v>
      </c>
      <c r="B55" s="65"/>
      <c r="C55" s="39"/>
      <c r="D55" s="39"/>
      <c r="E55" s="44"/>
      <c r="F55" s="61">
        <f>-$L$35*0.15</f>
        <v>-2419.35</v>
      </c>
      <c r="G55" s="61">
        <f>-$L$35*0.15</f>
        <v>-2419.35</v>
      </c>
      <c r="H55" s="61">
        <f>-$L$35*0.15</f>
        <v>-2419.35</v>
      </c>
      <c r="I55" s="61">
        <f>-$L$35*0.15</f>
        <v>-2419.35</v>
      </c>
      <c r="J55" s="39"/>
    </row>
    <row r="56" spans="1:10" ht="15" customHeight="1" x14ac:dyDescent="0.25">
      <c r="A56" s="88" t="s">
        <v>63</v>
      </c>
      <c r="B56" s="73"/>
      <c r="C56" s="73"/>
      <c r="D56" s="73"/>
      <c r="E56" s="73"/>
      <c r="F56" s="61">
        <f>-$L$43*0.15</f>
        <v>-1290.1499999999999</v>
      </c>
      <c r="G56" s="63"/>
      <c r="H56" s="61"/>
      <c r="I56" s="61"/>
      <c r="J56" s="39"/>
    </row>
    <row r="57" spans="1:10" ht="15" customHeight="1" x14ac:dyDescent="0.25">
      <c r="A57" s="74" t="s">
        <v>146</v>
      </c>
      <c r="B57" s="73"/>
      <c r="C57" s="73"/>
      <c r="D57" s="73"/>
      <c r="E57" s="73"/>
      <c r="F57" s="61"/>
      <c r="G57" s="63"/>
      <c r="H57" s="61"/>
      <c r="I57" s="61"/>
      <c r="J57" s="39"/>
    </row>
    <row r="58" spans="1:10" ht="15" customHeight="1" x14ac:dyDescent="0.25">
      <c r="A58" s="74" t="s">
        <v>147</v>
      </c>
      <c r="B58" s="73"/>
      <c r="C58" s="73"/>
      <c r="D58" s="73"/>
      <c r="E58" s="73"/>
      <c r="F58" s="61"/>
      <c r="G58" s="63"/>
      <c r="H58" s="61"/>
      <c r="I58" s="61"/>
      <c r="J58" s="39"/>
    </row>
    <row r="59" spans="1:10" ht="15" customHeight="1" x14ac:dyDescent="0.25">
      <c r="A59" s="87" t="s">
        <v>84</v>
      </c>
      <c r="B59" s="65"/>
      <c r="C59" s="39"/>
      <c r="D59" s="39"/>
      <c r="E59" s="44"/>
      <c r="F59" s="61"/>
      <c r="G59" s="63"/>
      <c r="H59" s="61"/>
      <c r="I59" s="101">
        <f>-L44*0.15</f>
        <v>-1520.7</v>
      </c>
      <c r="J59" s="39"/>
    </row>
    <row r="60" spans="1:10" ht="15" customHeight="1" x14ac:dyDescent="0.25">
      <c r="A60" s="87" t="s">
        <v>87</v>
      </c>
      <c r="B60" s="65"/>
      <c r="C60" s="39"/>
      <c r="D60" s="39"/>
      <c r="E60" s="44"/>
      <c r="F60" s="61"/>
      <c r="G60" s="63">
        <f>+I59</f>
        <v>-1520.7</v>
      </c>
      <c r="H60" s="61"/>
      <c r="I60" s="100"/>
      <c r="J60" s="39"/>
    </row>
    <row r="61" spans="1:10" ht="15" customHeight="1" x14ac:dyDescent="0.25">
      <c r="A61" s="67" t="s">
        <v>148</v>
      </c>
      <c r="B61" s="65"/>
      <c r="C61" s="39"/>
      <c r="D61" s="39"/>
      <c r="E61" s="44"/>
      <c r="F61" s="61"/>
      <c r="G61" s="63"/>
      <c r="H61" s="61"/>
      <c r="I61" s="100"/>
      <c r="J61" s="39"/>
    </row>
    <row r="62" spans="1:10" ht="15" customHeight="1" x14ac:dyDescent="0.25">
      <c r="A62" s="87" t="s">
        <v>85</v>
      </c>
      <c r="B62" s="65"/>
      <c r="C62" s="39"/>
      <c r="D62" s="39"/>
      <c r="E62" s="44"/>
      <c r="F62" s="61">
        <v>0</v>
      </c>
      <c r="G62" s="63"/>
      <c r="H62" s="61"/>
      <c r="I62" s="61"/>
      <c r="J62" s="39"/>
    </row>
    <row r="63" spans="1:10" ht="15" customHeight="1" x14ac:dyDescent="0.25">
      <c r="A63" s="67" t="s">
        <v>149</v>
      </c>
      <c r="B63" s="65"/>
      <c r="C63" s="39"/>
      <c r="D63" s="39"/>
      <c r="E63" s="44"/>
      <c r="F63" s="61"/>
      <c r="G63" s="63"/>
      <c r="H63" s="61"/>
      <c r="I63" s="61"/>
      <c r="J63" s="39"/>
    </row>
    <row r="64" spans="1:10" ht="15" customHeight="1" x14ac:dyDescent="0.25">
      <c r="A64" s="87" t="s">
        <v>86</v>
      </c>
      <c r="B64" s="65"/>
      <c r="C64" s="39"/>
      <c r="D64" s="39"/>
      <c r="E64" s="44"/>
      <c r="F64" s="92">
        <f>-2000*0.15</f>
        <v>-300</v>
      </c>
      <c r="G64" s="93">
        <f>+F64</f>
        <v>-300</v>
      </c>
      <c r="H64" s="61"/>
      <c r="I64" s="61"/>
      <c r="J64" s="39"/>
    </row>
    <row r="65" spans="1:10" ht="15" customHeight="1" x14ac:dyDescent="0.25">
      <c r="A65" s="67" t="s">
        <v>126</v>
      </c>
      <c r="B65" s="65"/>
      <c r="C65" s="39"/>
      <c r="D65" s="39"/>
      <c r="E65" s="44"/>
      <c r="F65" s="61"/>
      <c r="G65" s="61"/>
      <c r="H65" s="63"/>
      <c r="I65" s="61"/>
      <c r="J65" s="39"/>
    </row>
    <row r="66" spans="1:10" ht="15" customHeight="1" x14ac:dyDescent="0.25">
      <c r="A66" s="40" t="s">
        <v>106</v>
      </c>
      <c r="B66" s="65"/>
      <c r="C66" s="39"/>
      <c r="D66" s="39"/>
      <c r="E66" s="44"/>
      <c r="F66" s="61"/>
      <c r="G66" s="63"/>
      <c r="H66" s="61"/>
      <c r="I66" s="61"/>
      <c r="J66" s="39"/>
    </row>
    <row r="67" spans="1:10" ht="15" customHeight="1" x14ac:dyDescent="0.25">
      <c r="A67" s="89" t="s">
        <v>88</v>
      </c>
      <c r="B67" s="65"/>
      <c r="C67" s="39"/>
      <c r="D67" s="39"/>
      <c r="E67" s="44"/>
      <c r="F67" s="61"/>
      <c r="G67" s="63"/>
      <c r="H67" s="61"/>
      <c r="I67" s="61"/>
      <c r="J67" s="39"/>
    </row>
    <row r="68" spans="1:10" ht="15" customHeight="1" x14ac:dyDescent="0.25">
      <c r="A68" s="89" t="s">
        <v>89</v>
      </c>
      <c r="B68" s="39"/>
      <c r="C68" s="39"/>
      <c r="D68" s="39"/>
      <c r="E68" s="44"/>
      <c r="F68" s="61"/>
      <c r="G68" s="63"/>
      <c r="H68" s="61"/>
      <c r="I68" s="61"/>
      <c r="J68" s="39"/>
    </row>
    <row r="69" spans="1:10" ht="15" customHeight="1" x14ac:dyDescent="0.25">
      <c r="A69" s="99" t="s">
        <v>120</v>
      </c>
      <c r="B69" s="81"/>
      <c r="C69" s="39"/>
      <c r="D69" s="39"/>
      <c r="E69" s="44"/>
      <c r="F69" s="61"/>
      <c r="G69" s="63"/>
      <c r="H69" s="61"/>
      <c r="I69" s="61"/>
      <c r="J69" s="39"/>
    </row>
    <row r="70" spans="1:10" ht="15" customHeight="1" x14ac:dyDescent="0.25">
      <c r="A70" s="84" t="s">
        <v>111</v>
      </c>
      <c r="B70" s="81"/>
      <c r="C70" s="81"/>
      <c r="D70" s="81"/>
      <c r="E70" s="85"/>
      <c r="F70" s="61"/>
      <c r="G70" s="63"/>
      <c r="H70" s="102">
        <f>-600*0.15</f>
        <v>-90</v>
      </c>
      <c r="I70" s="61"/>
      <c r="J70" s="39"/>
    </row>
    <row r="71" spans="1:10" ht="15" customHeight="1" x14ac:dyDescent="0.25">
      <c r="A71" s="158" t="s">
        <v>115</v>
      </c>
      <c r="B71" s="158"/>
      <c r="C71" s="158"/>
      <c r="D71" s="158"/>
      <c r="E71" s="159"/>
      <c r="F71" s="61"/>
      <c r="G71" s="63"/>
      <c r="H71" s="61"/>
      <c r="I71" s="61"/>
      <c r="J71" s="39"/>
    </row>
    <row r="72" spans="1:10" ht="15" customHeight="1" x14ac:dyDescent="0.25">
      <c r="A72" s="158"/>
      <c r="B72" s="158"/>
      <c r="C72" s="158"/>
      <c r="D72" s="158"/>
      <c r="E72" s="159"/>
      <c r="F72" s="61"/>
      <c r="G72" s="63"/>
      <c r="H72" s="61"/>
      <c r="I72" s="61"/>
      <c r="J72" s="39"/>
    </row>
    <row r="73" spans="1:10" ht="15" customHeight="1" x14ac:dyDescent="0.25">
      <c r="A73" s="158"/>
      <c r="B73" s="158"/>
      <c r="C73" s="158"/>
      <c r="D73" s="158"/>
      <c r="E73" s="159"/>
      <c r="F73" s="61"/>
      <c r="G73" s="63"/>
      <c r="H73" s="61"/>
      <c r="I73" s="61"/>
      <c r="J73" s="39"/>
    </row>
    <row r="74" spans="1:10" ht="15" customHeight="1" x14ac:dyDescent="0.25">
      <c r="A74" s="84" t="s">
        <v>112</v>
      </c>
      <c r="B74" s="81"/>
      <c r="C74" s="81"/>
      <c r="D74" s="81"/>
      <c r="E74" s="85"/>
      <c r="F74" s="61"/>
      <c r="G74" s="63"/>
      <c r="H74" s="77">
        <f>-$H$94</f>
        <v>-15.000000000000085</v>
      </c>
      <c r="I74" s="61"/>
      <c r="J74" s="39"/>
    </row>
    <row r="75" spans="1:10" ht="15" customHeight="1" x14ac:dyDescent="0.25">
      <c r="A75" s="84" t="s">
        <v>116</v>
      </c>
      <c r="B75" s="81"/>
      <c r="C75" s="81"/>
      <c r="D75" s="81"/>
      <c r="E75" s="85"/>
      <c r="F75" s="61"/>
      <c r="G75" s="63"/>
      <c r="H75" s="61"/>
      <c r="I75" s="61"/>
      <c r="J75" s="39"/>
    </row>
    <row r="76" spans="1:10" ht="15" customHeight="1" x14ac:dyDescent="0.25">
      <c r="A76" s="84" t="s">
        <v>151</v>
      </c>
      <c r="B76" s="81"/>
      <c r="C76" s="81"/>
      <c r="D76" s="81"/>
      <c r="E76" s="85"/>
      <c r="F76" s="61"/>
      <c r="G76" s="86">
        <f>-((600*0.15)+H74)</f>
        <v>-74.999999999999915</v>
      </c>
      <c r="H76" s="61"/>
      <c r="I76" s="61"/>
      <c r="J76" s="39"/>
    </row>
    <row r="77" spans="1:10" ht="15" customHeight="1" x14ac:dyDescent="0.25">
      <c r="A77" s="99" t="s">
        <v>121</v>
      </c>
      <c r="B77" s="81"/>
      <c r="C77" s="70"/>
      <c r="D77" s="70"/>
      <c r="E77" s="71"/>
      <c r="F77" s="61"/>
      <c r="G77" s="63"/>
      <c r="H77" s="61"/>
      <c r="I77" s="61"/>
      <c r="J77" s="39"/>
    </row>
    <row r="78" spans="1:10" ht="15" customHeight="1" x14ac:dyDescent="0.25">
      <c r="A78" s="84" t="s">
        <v>110</v>
      </c>
      <c r="B78" s="81"/>
      <c r="C78" s="81"/>
      <c r="D78" s="81"/>
      <c r="E78" s="85"/>
      <c r="F78" s="61"/>
      <c r="G78" s="63"/>
      <c r="H78" s="61"/>
      <c r="I78" s="102">
        <f>-2900*0.15</f>
        <v>-435</v>
      </c>
      <c r="J78" s="39"/>
    </row>
    <row r="79" spans="1:10" ht="15" customHeight="1" x14ac:dyDescent="0.25">
      <c r="A79" s="84" t="s">
        <v>124</v>
      </c>
      <c r="B79" s="81"/>
      <c r="C79" s="81"/>
      <c r="D79" s="81"/>
      <c r="E79" s="85"/>
      <c r="F79" s="61"/>
      <c r="G79" s="63"/>
      <c r="H79" s="61"/>
      <c r="I79" s="61"/>
      <c r="J79" s="39"/>
    </row>
    <row r="80" spans="1:10" ht="15" customHeight="1" x14ac:dyDescent="0.25">
      <c r="A80" s="84" t="s">
        <v>125</v>
      </c>
      <c r="B80" s="81"/>
      <c r="C80" s="81"/>
      <c r="D80" s="81"/>
      <c r="E80" s="85"/>
      <c r="F80" s="61"/>
      <c r="G80" s="86">
        <f>-2900*0.15</f>
        <v>-435</v>
      </c>
      <c r="H80" s="61"/>
      <c r="I80" s="77">
        <v>0</v>
      </c>
      <c r="J80" s="39"/>
    </row>
    <row r="81" spans="1:10" ht="15" customHeight="1" x14ac:dyDescent="0.25">
      <c r="A81" s="75" t="s">
        <v>122</v>
      </c>
      <c r="B81" s="39"/>
      <c r="C81" s="39"/>
      <c r="D81" s="39"/>
      <c r="E81" s="44"/>
      <c r="F81" s="61"/>
      <c r="G81" s="63"/>
      <c r="H81" s="61"/>
      <c r="I81" s="61"/>
      <c r="J81" s="39"/>
    </row>
    <row r="82" spans="1:10" ht="15" customHeight="1" x14ac:dyDescent="0.25">
      <c r="A82" s="76" t="s">
        <v>123</v>
      </c>
      <c r="B82" s="39"/>
      <c r="C82" s="39"/>
      <c r="D82" s="39"/>
      <c r="E82" s="44"/>
      <c r="F82" s="61"/>
      <c r="G82" s="63"/>
      <c r="H82" s="61"/>
      <c r="I82" s="61"/>
      <c r="J82" s="39"/>
    </row>
    <row r="83" spans="1:10" ht="15" customHeight="1" x14ac:dyDescent="0.25">
      <c r="A83" s="89" t="s">
        <v>90</v>
      </c>
      <c r="B83" s="39"/>
      <c r="C83" s="39"/>
      <c r="D83" s="39"/>
      <c r="E83" s="44"/>
      <c r="F83" s="61">
        <f>-(3500-MIN($F$21*0.03,$L$40))*0.15</f>
        <v>-99.899999999999991</v>
      </c>
      <c r="G83" s="63"/>
      <c r="H83" s="61"/>
      <c r="I83" s="61"/>
      <c r="J83" s="39"/>
    </row>
    <row r="84" spans="1:10" ht="15" customHeight="1" x14ac:dyDescent="0.25">
      <c r="A84" s="67" t="s">
        <v>150</v>
      </c>
      <c r="B84" s="39"/>
      <c r="C84" s="39"/>
      <c r="D84" s="39"/>
      <c r="E84" s="44"/>
      <c r="F84" s="61"/>
      <c r="G84" s="63"/>
      <c r="H84" s="61"/>
      <c r="I84" s="61"/>
      <c r="J84" s="39"/>
    </row>
    <row r="85" spans="1:10" ht="15" customHeight="1" x14ac:dyDescent="0.25">
      <c r="A85" s="69" t="s">
        <v>109</v>
      </c>
      <c r="B85" s="70"/>
      <c r="C85" s="70"/>
      <c r="D85" s="70"/>
      <c r="E85" s="44"/>
      <c r="F85" s="61"/>
      <c r="G85" s="63"/>
      <c r="H85" s="61"/>
      <c r="I85" s="61"/>
      <c r="J85" s="39"/>
    </row>
    <row r="86" spans="1:10" ht="15" customHeight="1" x14ac:dyDescent="0.25">
      <c r="A86" s="90" t="s">
        <v>91</v>
      </c>
      <c r="B86" s="70"/>
      <c r="C86" s="70"/>
      <c r="D86" s="70"/>
      <c r="E86" s="71"/>
      <c r="F86" s="61"/>
      <c r="G86" s="63"/>
      <c r="H86" s="61"/>
      <c r="I86" s="61"/>
      <c r="J86" s="39"/>
    </row>
    <row r="87" spans="1:10" ht="15" customHeight="1" x14ac:dyDescent="0.25">
      <c r="A87" s="72" t="s">
        <v>127</v>
      </c>
      <c r="B87" s="69"/>
      <c r="C87" s="69"/>
      <c r="D87" s="69"/>
      <c r="E87" s="71"/>
      <c r="F87" s="97">
        <f>-F9*0.09</f>
        <v>-9314.9999999999982</v>
      </c>
      <c r="G87" s="63"/>
      <c r="H87" s="61"/>
      <c r="I87" s="61"/>
      <c r="J87" s="39"/>
    </row>
    <row r="88" spans="1:10" ht="15" customHeight="1" x14ac:dyDescent="0.25">
      <c r="A88" s="69" t="s">
        <v>128</v>
      </c>
      <c r="B88" s="69"/>
      <c r="C88" s="69"/>
      <c r="D88" s="69"/>
      <c r="E88" s="71"/>
      <c r="F88" s="61"/>
      <c r="G88" s="98">
        <f>-G10*0.15</f>
        <v>-269.09999999999997</v>
      </c>
      <c r="H88" s="61"/>
      <c r="I88" s="61"/>
      <c r="J88" s="39"/>
    </row>
    <row r="89" spans="1:10" ht="15" customHeight="1" x14ac:dyDescent="0.25">
      <c r="A89" s="91" t="s">
        <v>92</v>
      </c>
      <c r="B89" s="66"/>
      <c r="C89" s="39"/>
      <c r="D89" s="39"/>
      <c r="E89" s="44"/>
      <c r="F89" s="61"/>
      <c r="G89" s="63"/>
      <c r="H89" s="61"/>
      <c r="I89" s="61"/>
      <c r="J89" s="39"/>
    </row>
    <row r="90" spans="1:10" ht="15" customHeight="1" x14ac:dyDescent="0.25">
      <c r="A90" s="66"/>
      <c r="B90" s="66"/>
      <c r="C90" s="39"/>
      <c r="D90" s="39"/>
      <c r="E90" s="44" t="s">
        <v>96</v>
      </c>
      <c r="F90" s="61"/>
      <c r="G90" s="63">
        <f>-$L$36*0.15</f>
        <v>-710.25</v>
      </c>
      <c r="H90" s="61">
        <v>0</v>
      </c>
      <c r="I90" s="61"/>
      <c r="J90" s="39"/>
    </row>
    <row r="91" spans="1:10" ht="15" customHeight="1" x14ac:dyDescent="0.25">
      <c r="A91" s="66"/>
      <c r="B91" s="66"/>
      <c r="C91" s="39"/>
      <c r="D91" s="39"/>
      <c r="E91" s="44" t="s">
        <v>97</v>
      </c>
      <c r="F91" s="61"/>
      <c r="G91" s="63">
        <f>-$L$37*0.15</f>
        <v>-72.599999999999994</v>
      </c>
      <c r="H91" s="61">
        <f>-85*0.15</f>
        <v>-12.75</v>
      </c>
      <c r="I91" s="61"/>
      <c r="J91" s="39"/>
    </row>
    <row r="92" spans="1:10" ht="15" customHeight="1" x14ac:dyDescent="0.25">
      <c r="A92" s="66"/>
      <c r="B92" s="66"/>
      <c r="C92" s="39"/>
      <c r="D92" s="39"/>
      <c r="E92" s="44" t="s">
        <v>98</v>
      </c>
      <c r="F92" s="61"/>
      <c r="G92" s="63">
        <f>-$L$38*0.15</f>
        <v>-129.15</v>
      </c>
      <c r="H92" s="61">
        <f>-215*0.15</f>
        <v>-32.25</v>
      </c>
      <c r="I92" s="61"/>
      <c r="J92" s="39"/>
    </row>
    <row r="93" spans="1:10" ht="15" customHeight="1" x14ac:dyDescent="0.25">
      <c r="A93" s="43" t="s">
        <v>93</v>
      </c>
      <c r="B93" s="39"/>
      <c r="C93" s="39"/>
      <c r="D93" s="39"/>
      <c r="E93" s="44"/>
      <c r="F93" s="79"/>
      <c r="G93" s="80">
        <f>-$L$39*0.15</f>
        <v>-220.65</v>
      </c>
      <c r="H93" s="79">
        <f>-$L$39*0.15</f>
        <v>-220.65</v>
      </c>
      <c r="I93" s="79"/>
      <c r="J93" s="39"/>
    </row>
    <row r="94" spans="1:10" ht="15" customHeight="1" x14ac:dyDescent="0.25">
      <c r="A94" s="81"/>
      <c r="B94" s="81"/>
      <c r="C94" s="81"/>
      <c r="D94" s="81"/>
      <c r="E94" s="82" t="s">
        <v>114</v>
      </c>
      <c r="F94" s="61"/>
      <c r="G94" s="63"/>
      <c r="H94" s="83">
        <f>+H52+H55+H90+H91+H92+H93</f>
        <v>15.000000000000085</v>
      </c>
      <c r="I94" s="83">
        <v>0</v>
      </c>
      <c r="J94" s="39"/>
    </row>
    <row r="95" spans="1:10" ht="15" customHeight="1" x14ac:dyDescent="0.25">
      <c r="A95" s="39"/>
      <c r="B95" s="39"/>
      <c r="C95" s="39"/>
      <c r="D95" s="39"/>
      <c r="E95" s="44"/>
      <c r="F95" s="61"/>
      <c r="G95" s="63"/>
      <c r="H95" s="61"/>
      <c r="I95" s="61"/>
      <c r="J95" s="39"/>
    </row>
    <row r="96" spans="1:10" ht="15" customHeight="1" x14ac:dyDescent="0.25">
      <c r="A96" s="39"/>
      <c r="B96" s="39"/>
      <c r="C96" s="39"/>
      <c r="D96" s="39"/>
      <c r="E96" s="53" t="s">
        <v>113</v>
      </c>
      <c r="F96" s="62">
        <f>+SUM(F30:F93)</f>
        <v>17278.724999999999</v>
      </c>
      <c r="G96" s="62">
        <f>+SUM(G30:G93)</f>
        <v>24627.765000000003</v>
      </c>
      <c r="H96" s="78">
        <f>+SUM(H30:H93)-H70</f>
        <v>0</v>
      </c>
      <c r="I96" s="78">
        <v>0</v>
      </c>
      <c r="J96" s="39"/>
    </row>
    <row r="97" spans="1:10" ht="15" customHeight="1" x14ac:dyDescent="0.25">
      <c r="A97" s="39"/>
      <c r="B97" s="39"/>
      <c r="C97" s="39"/>
      <c r="D97" s="39"/>
      <c r="E97" s="44"/>
      <c r="F97" s="61"/>
      <c r="G97" s="63"/>
      <c r="H97" s="61"/>
      <c r="I97" s="61"/>
      <c r="J97" s="39"/>
    </row>
    <row r="98" spans="1:10" ht="15" customHeight="1" x14ac:dyDescent="0.25">
      <c r="A98" s="41" t="s">
        <v>99</v>
      </c>
      <c r="B98" s="39"/>
      <c r="C98" s="39"/>
      <c r="D98" s="39"/>
      <c r="E98" s="44"/>
      <c r="F98" s="61"/>
      <c r="G98" s="63"/>
      <c r="H98" s="61"/>
      <c r="I98" s="61"/>
      <c r="J98" s="39"/>
    </row>
    <row r="99" spans="1:10" ht="15" customHeight="1" x14ac:dyDescent="0.25">
      <c r="A99" s="40" t="s">
        <v>100</v>
      </c>
      <c r="B99" s="39"/>
      <c r="C99" s="39"/>
      <c r="D99" s="39"/>
      <c r="E99" s="44"/>
      <c r="F99" s="61">
        <f>-F96*0.165</f>
        <v>-2850.9896249999997</v>
      </c>
      <c r="G99" s="61">
        <f>-G96*0.165</f>
        <v>-4063.5812250000008</v>
      </c>
      <c r="H99" s="61">
        <f>-H96*0.165</f>
        <v>0</v>
      </c>
      <c r="I99" s="61">
        <f>-I96*0.165</f>
        <v>0</v>
      </c>
      <c r="J99" s="39"/>
    </row>
    <row r="100" spans="1:10" ht="15" customHeight="1" x14ac:dyDescent="0.25">
      <c r="A100" s="48"/>
      <c r="B100" s="39"/>
      <c r="C100" s="39"/>
      <c r="D100" s="39"/>
      <c r="E100" s="53"/>
      <c r="F100" s="61"/>
      <c r="G100" s="61"/>
      <c r="H100" s="61"/>
      <c r="I100" s="61"/>
      <c r="J100" s="39"/>
    </row>
    <row r="101" spans="1:10" ht="15" customHeight="1" x14ac:dyDescent="0.25">
      <c r="A101" s="41" t="s">
        <v>101</v>
      </c>
      <c r="B101" s="39"/>
      <c r="C101" s="39"/>
      <c r="D101" s="39"/>
      <c r="E101" s="44"/>
      <c r="F101" s="61"/>
      <c r="G101" s="63"/>
      <c r="H101" s="61"/>
      <c r="I101" s="61"/>
      <c r="J101" s="39"/>
    </row>
    <row r="102" spans="1:10" ht="15" customHeight="1" x14ac:dyDescent="0.25">
      <c r="A102" s="39" t="s">
        <v>102</v>
      </c>
      <c r="B102" s="39"/>
      <c r="C102" s="39"/>
      <c r="D102" s="39"/>
      <c r="E102" s="44"/>
      <c r="F102" s="68">
        <v>0</v>
      </c>
      <c r="G102" s="68">
        <v>0</v>
      </c>
      <c r="H102" s="68">
        <v>0</v>
      </c>
      <c r="I102" s="68">
        <v>0</v>
      </c>
      <c r="J102" s="39"/>
    </row>
    <row r="103" spans="1:10" ht="15" customHeight="1" x14ac:dyDescent="0.25">
      <c r="A103" s="41"/>
      <c r="B103" s="39"/>
      <c r="C103" s="39"/>
      <c r="D103" s="39"/>
      <c r="E103" s="53" t="s">
        <v>105</v>
      </c>
      <c r="F103" s="61">
        <f>SUM(F96:F102)</f>
        <v>14427.735374999998</v>
      </c>
      <c r="G103" s="61">
        <f>SUM(G96:G102)</f>
        <v>20564.183775000001</v>
      </c>
      <c r="H103" s="61">
        <f>SUM(H96:H102)</f>
        <v>0</v>
      </c>
      <c r="I103" s="61">
        <f>SUM(I96:I102)</f>
        <v>0</v>
      </c>
      <c r="J103" s="39"/>
    </row>
    <row r="104" spans="1:10" ht="15" customHeight="1" x14ac:dyDescent="0.25">
      <c r="A104" s="41"/>
      <c r="B104" s="39"/>
      <c r="C104" s="39"/>
      <c r="D104" s="39"/>
      <c r="E104" s="53"/>
      <c r="F104" s="61"/>
      <c r="G104" s="63"/>
      <c r="H104" s="61"/>
      <c r="I104" s="61"/>
      <c r="J104" s="39"/>
    </row>
    <row r="105" spans="1:10" ht="15" customHeight="1" x14ac:dyDescent="0.25">
      <c r="A105" s="41" t="s">
        <v>103</v>
      </c>
      <c r="B105" s="39"/>
      <c r="C105" s="39"/>
      <c r="D105" s="39"/>
      <c r="E105" s="44"/>
      <c r="F105" s="61"/>
      <c r="G105" s="63"/>
      <c r="H105" s="61"/>
      <c r="I105" s="61"/>
      <c r="J105" s="39"/>
    </row>
    <row r="106" spans="1:10" ht="15" customHeight="1" x14ac:dyDescent="0.25">
      <c r="A106" s="1" t="s">
        <v>104</v>
      </c>
      <c r="B106" s="39"/>
      <c r="C106" s="39"/>
      <c r="E106" s="44"/>
      <c r="F106" s="61">
        <v>-7000</v>
      </c>
      <c r="G106" s="63">
        <v>-28000</v>
      </c>
      <c r="H106" s="61">
        <v>-90</v>
      </c>
      <c r="I106" s="61">
        <v>0</v>
      </c>
      <c r="J106" s="39"/>
    </row>
    <row r="107" spans="1:10" ht="15" customHeight="1" x14ac:dyDescent="0.25">
      <c r="A107" s="69" t="s">
        <v>129</v>
      </c>
      <c r="B107" s="39"/>
      <c r="C107" s="39"/>
      <c r="D107" s="39"/>
      <c r="E107" s="44"/>
      <c r="F107" s="61"/>
      <c r="G107" s="63"/>
      <c r="H107" s="61"/>
      <c r="I107" s="61"/>
      <c r="J107" s="39"/>
    </row>
    <row r="108" spans="1:10" ht="15" customHeight="1" x14ac:dyDescent="0.25">
      <c r="A108" s="41"/>
      <c r="B108" s="39"/>
      <c r="C108" s="39"/>
      <c r="D108" s="39"/>
      <c r="E108" s="44"/>
      <c r="F108" s="61"/>
      <c r="G108" s="63"/>
      <c r="H108" s="61"/>
      <c r="I108" s="61"/>
      <c r="J108" s="39"/>
    </row>
    <row r="109" spans="1:10" ht="15" customHeight="1" thickBot="1" x14ac:dyDescent="0.3">
      <c r="A109" s="39"/>
      <c r="B109" s="40"/>
      <c r="C109" s="40"/>
      <c r="D109" s="39"/>
      <c r="E109" s="96" t="s">
        <v>81</v>
      </c>
      <c r="F109" s="64">
        <f>SUM(F103:F108)</f>
        <v>7427.7353749999984</v>
      </c>
      <c r="G109" s="64">
        <f>SUM(G103:G108)</f>
        <v>-7435.8162249999987</v>
      </c>
      <c r="H109" s="64">
        <f>SUM(H103:H108)</f>
        <v>-90</v>
      </c>
      <c r="I109" s="64">
        <f>SUM(I103:I108)</f>
        <v>0</v>
      </c>
      <c r="J109" s="39"/>
    </row>
    <row r="110" spans="1:10" ht="15" customHeight="1" thickTop="1" x14ac:dyDescent="0.25">
      <c r="F110" s="38"/>
      <c r="G110" s="2"/>
    </row>
    <row r="111" spans="1:10" ht="15" customHeight="1" x14ac:dyDescent="0.25">
      <c r="F111" s="38"/>
      <c r="G111" s="2"/>
    </row>
    <row r="112" spans="1:10" ht="15" customHeight="1" x14ac:dyDescent="0.25">
      <c r="F112" s="38"/>
      <c r="G112" s="2"/>
    </row>
    <row r="113" spans="6:7" ht="15" customHeight="1" x14ac:dyDescent="0.25">
      <c r="F113" s="38"/>
      <c r="G113" s="2"/>
    </row>
    <row r="114" spans="6:7" ht="15" customHeight="1" x14ac:dyDescent="0.25">
      <c r="F114" s="38"/>
      <c r="G114" s="2"/>
    </row>
  </sheetData>
  <mergeCells count="1">
    <mergeCell ref="A71:E73"/>
  </mergeCells>
  <pageMargins left="0.98425196850393704" right="0.98425196850393704" top="0.98425196850393704" bottom="0.98425196850393704" header="0.51181102362204722" footer="0.51181102362204722"/>
  <pageSetup scale="81" fitToHeight="0" orientation="portrait" r:id="rId1"/>
  <headerFooter alignWithMargins="0"/>
  <rowBreaks count="1" manualBreakCount="1">
    <brk id="53" max="8"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79C81-5DA9-40E2-99FE-5061CE197FD0}">
  <sheetPr>
    <tabColor theme="0" tint="-0.499984740745262"/>
    <pageSetUpPr fitToPage="1"/>
  </sheetPr>
  <dimension ref="A1:L114"/>
  <sheetViews>
    <sheetView zoomScale="160" zoomScaleNormal="160" zoomScaleSheetLayoutView="100" workbookViewId="0"/>
  </sheetViews>
  <sheetFormatPr baseColWidth="10" defaultRowHeight="15" customHeight="1" x14ac:dyDescent="0.25"/>
  <cols>
    <col min="1" max="3" width="9.77734375" style="1" customWidth="1"/>
    <col min="4" max="4" width="6.6640625" style="1" customWidth="1"/>
    <col min="5" max="5" width="10.109375" style="38" customWidth="1"/>
    <col min="6" max="6" width="9.5546875" style="46" bestFit="1" customWidth="1"/>
    <col min="7" max="7" width="9.5546875" style="46" customWidth="1"/>
    <col min="8" max="8" width="9.5546875" style="38" customWidth="1"/>
    <col min="9" max="9" width="9.5546875" style="2" customWidth="1"/>
    <col min="10" max="10" width="2.33203125" style="1" customWidth="1"/>
    <col min="11" max="11" width="12.44140625" style="1" hidden="1" customWidth="1"/>
    <col min="12" max="12" width="8.77734375" style="1" hidden="1" customWidth="1"/>
    <col min="13" max="13" width="11.5546875" style="1" customWidth="1"/>
    <col min="14" max="16384" width="11.5546875" style="1"/>
  </cols>
  <sheetData>
    <row r="1" spans="1:10" ht="15" customHeight="1" x14ac:dyDescent="0.25">
      <c r="A1" s="37" t="s">
        <v>46</v>
      </c>
      <c r="B1" s="37"/>
      <c r="C1" s="37"/>
    </row>
    <row r="3" spans="1:10" ht="15" customHeight="1" x14ac:dyDescent="0.25">
      <c r="A3" s="5" t="s">
        <v>47</v>
      </c>
      <c r="B3" s="5"/>
      <c r="C3" s="5"/>
    </row>
    <row r="4" spans="1:10" ht="15" customHeight="1" x14ac:dyDescent="0.25">
      <c r="F4" s="42" t="s">
        <v>50</v>
      </c>
      <c r="G4" s="42" t="s">
        <v>68</v>
      </c>
      <c r="H4" s="42" t="s">
        <v>49</v>
      </c>
      <c r="I4" s="42" t="s">
        <v>48</v>
      </c>
    </row>
    <row r="5" spans="1:10" ht="15" customHeight="1" x14ac:dyDescent="0.25">
      <c r="A5" s="103" t="s">
        <v>76</v>
      </c>
      <c r="B5" s="104"/>
      <c r="C5" s="104"/>
      <c r="D5" s="105"/>
      <c r="E5" s="106"/>
      <c r="F5" s="107"/>
      <c r="G5" s="107"/>
      <c r="H5" s="107"/>
      <c r="I5" s="107"/>
      <c r="J5" s="39"/>
    </row>
    <row r="6" spans="1:10" ht="15" hidden="1" customHeight="1" x14ac:dyDescent="0.25">
      <c r="A6" s="105" t="s">
        <v>45</v>
      </c>
      <c r="B6" s="105"/>
      <c r="C6" s="105"/>
      <c r="D6" s="105"/>
      <c r="E6" s="106"/>
      <c r="F6" s="108">
        <v>0</v>
      </c>
      <c r="G6" s="108">
        <v>155000</v>
      </c>
      <c r="H6" s="108">
        <v>18000</v>
      </c>
      <c r="I6" s="108">
        <v>0</v>
      </c>
      <c r="J6" s="39"/>
    </row>
    <row r="7" spans="1:10" ht="15" hidden="1" customHeight="1" x14ac:dyDescent="0.25">
      <c r="A7" s="105" t="s">
        <v>69</v>
      </c>
      <c r="B7" s="105"/>
      <c r="C7" s="105"/>
      <c r="D7" s="105"/>
      <c r="E7" s="106"/>
      <c r="F7" s="108">
        <v>0</v>
      </c>
      <c r="G7" s="108">
        <v>-15000</v>
      </c>
      <c r="H7" s="108">
        <v>0</v>
      </c>
      <c r="I7" s="108">
        <v>0</v>
      </c>
      <c r="J7" s="39"/>
    </row>
    <row r="8" spans="1:10" ht="15" hidden="1" customHeight="1" x14ac:dyDescent="0.25">
      <c r="A8" s="105"/>
      <c r="B8" s="105"/>
      <c r="C8" s="105"/>
      <c r="D8" s="105"/>
      <c r="E8" s="106"/>
      <c r="F8" s="108"/>
      <c r="G8" s="108"/>
      <c r="H8" s="108"/>
      <c r="I8" s="108"/>
      <c r="J8" s="39"/>
    </row>
    <row r="9" spans="1:10" ht="15" hidden="1" customHeight="1" x14ac:dyDescent="0.25">
      <c r="A9" s="105" t="s">
        <v>94</v>
      </c>
      <c r="B9" s="105"/>
      <c r="C9" s="105"/>
      <c r="D9" s="105"/>
      <c r="E9" s="106"/>
      <c r="F9" s="108">
        <f>90000*1.15</f>
        <v>103499.99999999999</v>
      </c>
      <c r="G9" s="108">
        <v>0</v>
      </c>
      <c r="H9" s="108">
        <v>0</v>
      </c>
      <c r="I9" s="108">
        <v>0</v>
      </c>
      <c r="J9" s="39"/>
    </row>
    <row r="10" spans="1:10" ht="15" hidden="1" customHeight="1" x14ac:dyDescent="0.25">
      <c r="A10" s="105" t="s">
        <v>67</v>
      </c>
      <c r="B10" s="105"/>
      <c r="C10" s="105"/>
      <c r="D10" s="105"/>
      <c r="E10" s="106"/>
      <c r="F10" s="108">
        <v>0</v>
      </c>
      <c r="G10" s="108">
        <f>1300*1.38</f>
        <v>1793.9999999999998</v>
      </c>
      <c r="H10" s="108">
        <v>0</v>
      </c>
      <c r="I10" s="108">
        <v>0</v>
      </c>
      <c r="J10" s="39"/>
    </row>
    <row r="11" spans="1:10" ht="15" hidden="1" customHeight="1" x14ac:dyDescent="0.25">
      <c r="A11" s="105"/>
      <c r="B11" s="105"/>
      <c r="C11" s="105"/>
      <c r="D11" s="105"/>
      <c r="E11" s="106"/>
      <c r="F11" s="108"/>
      <c r="G11" s="108"/>
      <c r="H11" s="108"/>
      <c r="I11" s="108"/>
      <c r="J11" s="39"/>
    </row>
    <row r="12" spans="1:10" ht="15" hidden="1" customHeight="1" x14ac:dyDescent="0.25">
      <c r="A12" s="109" t="s">
        <v>65</v>
      </c>
      <c r="B12" s="105"/>
      <c r="C12" s="105"/>
      <c r="D12" s="105"/>
      <c r="E12" s="106"/>
      <c r="F12" s="108">
        <v>70000</v>
      </c>
      <c r="G12" s="108">
        <v>0</v>
      </c>
      <c r="H12" s="108">
        <v>0</v>
      </c>
      <c r="I12" s="108">
        <v>0</v>
      </c>
      <c r="J12" s="39"/>
    </row>
    <row r="13" spans="1:10" ht="15" hidden="1" customHeight="1" x14ac:dyDescent="0.25">
      <c r="A13" s="109" t="s">
        <v>66</v>
      </c>
      <c r="B13" s="105"/>
      <c r="C13" s="105"/>
      <c r="D13" s="105"/>
      <c r="E13" s="106"/>
      <c r="F13" s="108">
        <v>16000</v>
      </c>
      <c r="G13" s="108">
        <v>0</v>
      </c>
      <c r="H13" s="108">
        <v>0</v>
      </c>
      <c r="I13" s="108">
        <v>0</v>
      </c>
      <c r="J13" s="39"/>
    </row>
    <row r="14" spans="1:10" ht="15" hidden="1" customHeight="1" x14ac:dyDescent="0.25">
      <c r="A14" s="105" t="s">
        <v>70</v>
      </c>
      <c r="B14" s="105"/>
      <c r="C14" s="105"/>
      <c r="D14" s="105"/>
      <c r="E14" s="106"/>
      <c r="F14" s="108"/>
      <c r="G14" s="108"/>
      <c r="H14" s="108"/>
      <c r="I14" s="108"/>
      <c r="J14" s="39"/>
    </row>
    <row r="15" spans="1:10" ht="15" hidden="1" customHeight="1" x14ac:dyDescent="0.25">
      <c r="A15" s="110" t="s">
        <v>71</v>
      </c>
      <c r="B15" s="110"/>
      <c r="C15" s="110"/>
      <c r="D15" s="110"/>
      <c r="E15" s="111"/>
      <c r="F15" s="108"/>
      <c r="G15" s="108"/>
      <c r="H15" s="108"/>
      <c r="I15" s="108"/>
      <c r="J15" s="39"/>
    </row>
    <row r="16" spans="1:10" ht="15" hidden="1" customHeight="1" x14ac:dyDescent="0.25">
      <c r="A16" s="112" t="s">
        <v>72</v>
      </c>
      <c r="B16" s="110"/>
      <c r="C16" s="110"/>
      <c r="D16" s="110"/>
      <c r="E16" s="111">
        <f>+F12</f>
        <v>70000</v>
      </c>
      <c r="F16" s="108"/>
      <c r="G16" s="108"/>
      <c r="H16" s="108"/>
      <c r="I16" s="108"/>
      <c r="J16" s="39"/>
    </row>
    <row r="17" spans="1:12" ht="15" hidden="1" customHeight="1" x14ac:dyDescent="0.25">
      <c r="A17" s="110" t="s">
        <v>117</v>
      </c>
      <c r="B17" s="110"/>
      <c r="C17" s="110"/>
      <c r="D17" s="110"/>
      <c r="E17" s="111">
        <f>+E16*0.5</f>
        <v>35000</v>
      </c>
      <c r="F17" s="108">
        <f>-E17</f>
        <v>-35000</v>
      </c>
      <c r="G17" s="108">
        <f>+E17</f>
        <v>35000</v>
      </c>
      <c r="H17" s="108"/>
      <c r="I17" s="108"/>
      <c r="J17" s="39"/>
    </row>
    <row r="18" spans="1:12" ht="15" hidden="1" customHeight="1" x14ac:dyDescent="0.25">
      <c r="A18" s="110" t="s">
        <v>73</v>
      </c>
      <c r="B18" s="110"/>
      <c r="C18" s="110"/>
      <c r="D18" s="110"/>
      <c r="E18" s="111"/>
      <c r="F18" s="108"/>
      <c r="G18" s="108"/>
      <c r="H18" s="108"/>
      <c r="I18" s="108"/>
      <c r="J18" s="39"/>
    </row>
    <row r="19" spans="1:12" ht="15" hidden="1" customHeight="1" x14ac:dyDescent="0.25">
      <c r="A19" s="105"/>
      <c r="B19" s="105"/>
      <c r="C19" s="105"/>
      <c r="D19" s="105"/>
      <c r="E19" s="106"/>
      <c r="F19" s="108"/>
      <c r="G19" s="108"/>
      <c r="H19" s="108"/>
      <c r="I19" s="108"/>
      <c r="J19" s="39"/>
    </row>
    <row r="20" spans="1:12" ht="15" hidden="1" customHeight="1" x14ac:dyDescent="0.25">
      <c r="A20" s="105" t="s">
        <v>64</v>
      </c>
      <c r="B20" s="105"/>
      <c r="C20" s="105"/>
      <c r="D20" s="105"/>
      <c r="E20" s="106"/>
      <c r="F20" s="108">
        <v>21000</v>
      </c>
      <c r="G20" s="108">
        <v>0</v>
      </c>
      <c r="H20" s="108">
        <v>0</v>
      </c>
      <c r="I20" s="108">
        <v>0</v>
      </c>
      <c r="J20" s="39"/>
    </row>
    <row r="21" spans="1:12" ht="15" customHeight="1" x14ac:dyDescent="0.25">
      <c r="A21" s="105"/>
      <c r="B21" s="105"/>
      <c r="C21" s="105"/>
      <c r="D21" s="105"/>
      <c r="E21" s="113" t="s">
        <v>74</v>
      </c>
      <c r="F21" s="107">
        <f>SUM(F6:F20)</f>
        <v>175500</v>
      </c>
      <c r="G21" s="107">
        <f>SUM(G6:G20)</f>
        <v>176794</v>
      </c>
      <c r="H21" s="107">
        <f>SUM(H6:H20)</f>
        <v>18000</v>
      </c>
      <c r="I21" s="107">
        <f>SUM(I6:I20)</f>
        <v>0</v>
      </c>
      <c r="J21" s="39"/>
    </row>
    <row r="22" spans="1:12" ht="15" customHeight="1" x14ac:dyDescent="0.25">
      <c r="A22" s="39"/>
      <c r="B22" s="39"/>
      <c r="C22" s="39"/>
      <c r="D22" s="39"/>
      <c r="E22" s="53"/>
      <c r="F22" s="45"/>
      <c r="G22" s="45"/>
      <c r="H22" s="45"/>
      <c r="I22" s="45"/>
      <c r="J22" s="39"/>
    </row>
    <row r="23" spans="1:12" ht="15" customHeight="1" x14ac:dyDescent="0.25">
      <c r="A23" s="114" t="s">
        <v>77</v>
      </c>
      <c r="B23" s="115"/>
      <c r="C23" s="115"/>
      <c r="D23" s="115"/>
      <c r="E23" s="116"/>
      <c r="F23" s="117"/>
      <c r="G23" s="117"/>
      <c r="H23" s="117"/>
      <c r="I23" s="117"/>
      <c r="J23" s="39"/>
    </row>
    <row r="24" spans="1:12" ht="15" hidden="1" customHeight="1" x14ac:dyDescent="0.25">
      <c r="A24" s="115" t="s">
        <v>107</v>
      </c>
      <c r="B24" s="115"/>
      <c r="C24" s="115"/>
      <c r="D24" s="115"/>
      <c r="E24" s="116"/>
      <c r="F24" s="117">
        <v>0</v>
      </c>
      <c r="G24" s="117">
        <v>-22000</v>
      </c>
      <c r="H24" s="117">
        <v>0</v>
      </c>
      <c r="I24" s="117">
        <v>0</v>
      </c>
      <c r="J24" s="39"/>
    </row>
    <row r="25" spans="1:12" ht="15" hidden="1" customHeight="1" x14ac:dyDescent="0.25">
      <c r="A25" s="118" t="s">
        <v>108</v>
      </c>
      <c r="B25" s="115"/>
      <c r="C25" s="115"/>
      <c r="D25" s="115"/>
      <c r="E25" s="116"/>
      <c r="F25" s="117"/>
      <c r="G25" s="117"/>
      <c r="H25" s="117"/>
      <c r="I25" s="117"/>
      <c r="J25" s="39"/>
    </row>
    <row r="26" spans="1:12" ht="15" hidden="1" customHeight="1" x14ac:dyDescent="0.25">
      <c r="A26" s="115" t="s">
        <v>78</v>
      </c>
      <c r="B26" s="115"/>
      <c r="C26" s="115"/>
      <c r="D26" s="115"/>
      <c r="E26" s="116"/>
      <c r="F26" s="117">
        <f>-F20</f>
        <v>-21000</v>
      </c>
      <c r="G26" s="117">
        <v>0</v>
      </c>
      <c r="H26" s="117">
        <v>0</v>
      </c>
      <c r="I26" s="117">
        <v>0</v>
      </c>
      <c r="J26" s="39"/>
    </row>
    <row r="27" spans="1:12" ht="15" hidden="1" customHeight="1" x14ac:dyDescent="0.25">
      <c r="A27" s="118" t="s">
        <v>95</v>
      </c>
      <c r="B27" s="115"/>
      <c r="C27" s="115"/>
      <c r="D27" s="115"/>
      <c r="E27" s="116"/>
      <c r="F27" s="117"/>
      <c r="G27" s="117"/>
      <c r="H27" s="117"/>
      <c r="I27" s="117"/>
      <c r="J27" s="39"/>
    </row>
    <row r="28" spans="1:12" ht="15" customHeight="1" thickBot="1" x14ac:dyDescent="0.3">
      <c r="A28" s="114"/>
      <c r="B28" s="115"/>
      <c r="C28" s="115"/>
      <c r="D28" s="115"/>
      <c r="E28" s="119" t="s">
        <v>79</v>
      </c>
      <c r="F28" s="120">
        <f>SUM(F21:F27)</f>
        <v>154500</v>
      </c>
      <c r="G28" s="120">
        <f>SUM(G21:G27)</f>
        <v>154794</v>
      </c>
      <c r="H28" s="120">
        <f>SUM(H21:H27)</f>
        <v>18000</v>
      </c>
      <c r="I28" s="120">
        <f>SUM(I21:I27)</f>
        <v>0</v>
      </c>
      <c r="J28" s="39"/>
    </row>
    <row r="29" spans="1:12" ht="15" customHeight="1" thickTop="1" x14ac:dyDescent="0.25">
      <c r="A29" s="48"/>
      <c r="B29" s="39"/>
      <c r="C29" s="39"/>
      <c r="D29" s="39"/>
      <c r="E29" s="44"/>
      <c r="F29" s="45"/>
      <c r="G29" s="45"/>
      <c r="H29" s="45"/>
      <c r="I29" s="45"/>
      <c r="J29" s="39"/>
    </row>
    <row r="30" spans="1:12" ht="15" customHeight="1" x14ac:dyDescent="0.25">
      <c r="A30" s="121" t="s">
        <v>80</v>
      </c>
      <c r="B30" s="122"/>
      <c r="C30" s="122"/>
      <c r="D30" s="122"/>
      <c r="E30" s="123"/>
      <c r="F30" s="124"/>
      <c r="G30" s="124"/>
      <c r="H30" s="124"/>
      <c r="I30" s="124"/>
      <c r="J30" s="39"/>
      <c r="K30" s="49" t="s">
        <v>118</v>
      </c>
      <c r="L30" s="50"/>
    </row>
    <row r="31" spans="1:12" ht="15" hidden="1" customHeight="1" x14ac:dyDescent="0.25">
      <c r="A31" s="121"/>
      <c r="B31" s="122"/>
      <c r="C31" s="122"/>
      <c r="D31" s="122"/>
      <c r="E31" s="123"/>
      <c r="F31" s="92"/>
      <c r="G31" s="93"/>
      <c r="H31" s="92"/>
      <c r="I31" s="92"/>
      <c r="J31" s="39"/>
      <c r="K31" s="51" t="s">
        <v>51</v>
      </c>
      <c r="L31" s="52">
        <v>55867</v>
      </c>
    </row>
    <row r="32" spans="1:12" ht="15" hidden="1" customHeight="1" x14ac:dyDescent="0.25">
      <c r="A32" s="125" t="s">
        <v>119</v>
      </c>
      <c r="B32" s="122"/>
      <c r="C32" s="122"/>
      <c r="D32" s="122"/>
      <c r="E32" s="123"/>
      <c r="F32" s="92"/>
      <c r="G32" s="93"/>
      <c r="H32" s="92"/>
      <c r="I32" s="92"/>
      <c r="J32" s="39"/>
      <c r="K32" s="51" t="s">
        <v>52</v>
      </c>
      <c r="L32" s="52">
        <v>111733</v>
      </c>
    </row>
    <row r="33" spans="1:12" ht="15" hidden="1" customHeight="1" x14ac:dyDescent="0.25">
      <c r="A33" s="126" t="s">
        <v>130</v>
      </c>
      <c r="B33" s="127"/>
      <c r="C33" s="127"/>
      <c r="D33" s="128">
        <v>0.15</v>
      </c>
      <c r="E33" s="129">
        <f>+MIN(F28,$L$31)*D33</f>
        <v>8380.0499999999993</v>
      </c>
      <c r="F33" s="92"/>
      <c r="G33" s="93"/>
      <c r="H33" s="92"/>
      <c r="I33" s="92"/>
      <c r="J33" s="39"/>
      <c r="K33" s="51" t="s">
        <v>53</v>
      </c>
      <c r="L33" s="52">
        <v>173205</v>
      </c>
    </row>
    <row r="34" spans="1:12" ht="15" hidden="1" customHeight="1" x14ac:dyDescent="0.25">
      <c r="A34" s="126" t="s">
        <v>131</v>
      </c>
      <c r="B34" s="127"/>
      <c r="C34" s="127"/>
      <c r="D34" s="130">
        <v>0.20499999999999999</v>
      </c>
      <c r="E34" s="129">
        <f>MIN(($F$28-$L$31),($L$32-$L$31))*D34</f>
        <v>11452.529999999999</v>
      </c>
      <c r="F34" s="92"/>
      <c r="G34" s="93"/>
      <c r="H34" s="92"/>
      <c r="I34" s="92"/>
      <c r="J34" s="39"/>
      <c r="K34" s="51" t="s">
        <v>54</v>
      </c>
      <c r="L34" s="52">
        <v>246752</v>
      </c>
    </row>
    <row r="35" spans="1:12" ht="15" hidden="1" customHeight="1" x14ac:dyDescent="0.25">
      <c r="A35" s="126" t="s">
        <v>132</v>
      </c>
      <c r="B35" s="127"/>
      <c r="C35" s="127"/>
      <c r="D35" s="128">
        <v>0.26</v>
      </c>
      <c r="E35" s="129">
        <f>MIN(($F$28-$L$32),($L$33-$L$32))*D35</f>
        <v>11119.42</v>
      </c>
      <c r="F35" s="92"/>
      <c r="G35" s="93"/>
      <c r="H35" s="92"/>
      <c r="I35" s="92"/>
      <c r="J35" s="39"/>
      <c r="K35" s="51" t="s">
        <v>55</v>
      </c>
      <c r="L35" s="52">
        <v>15705</v>
      </c>
    </row>
    <row r="36" spans="1:12" ht="15" hidden="1" customHeight="1" x14ac:dyDescent="0.25">
      <c r="A36" s="126" t="s">
        <v>133</v>
      </c>
      <c r="B36" s="127"/>
      <c r="C36" s="127"/>
      <c r="D36" s="128">
        <v>0.28999999999999998</v>
      </c>
      <c r="E36" s="129">
        <v>0</v>
      </c>
      <c r="F36" s="92"/>
      <c r="G36" s="93"/>
      <c r="H36" s="92"/>
      <c r="I36" s="92"/>
      <c r="J36" s="39"/>
      <c r="K36" s="51" t="s">
        <v>56</v>
      </c>
      <c r="L36" s="52">
        <v>4348</v>
      </c>
    </row>
    <row r="37" spans="1:12" ht="15" hidden="1" customHeight="1" x14ac:dyDescent="0.25">
      <c r="A37" s="126" t="s">
        <v>134</v>
      </c>
      <c r="B37" s="127"/>
      <c r="C37" s="127"/>
      <c r="D37" s="128">
        <v>0.33</v>
      </c>
      <c r="E37" s="131">
        <f>MAX(($F$10-L36),0)*D37</f>
        <v>0</v>
      </c>
      <c r="F37" s="92"/>
      <c r="G37" s="93"/>
      <c r="H37" s="92"/>
      <c r="I37" s="92"/>
      <c r="J37" s="39"/>
      <c r="K37" s="51" t="s">
        <v>57</v>
      </c>
      <c r="L37" s="52">
        <v>464</v>
      </c>
    </row>
    <row r="38" spans="1:12" ht="15" hidden="1" customHeight="1" x14ac:dyDescent="0.25">
      <c r="A38" s="121"/>
      <c r="B38" s="122"/>
      <c r="C38" s="122"/>
      <c r="D38" s="122"/>
      <c r="E38" s="123">
        <f>SUM(E33:E37)</f>
        <v>30952</v>
      </c>
      <c r="F38" s="92">
        <f>+E38</f>
        <v>30952</v>
      </c>
      <c r="G38" s="93"/>
      <c r="H38" s="92"/>
      <c r="I38" s="92"/>
      <c r="J38" s="39"/>
      <c r="K38" s="51" t="s">
        <v>58</v>
      </c>
      <c r="L38" s="52">
        <v>834</v>
      </c>
    </row>
    <row r="39" spans="1:12" ht="15" hidden="1" customHeight="1" x14ac:dyDescent="0.25">
      <c r="A39" s="121"/>
      <c r="B39" s="122"/>
      <c r="C39" s="122"/>
      <c r="D39" s="122"/>
      <c r="E39" s="123"/>
      <c r="F39" s="92"/>
      <c r="G39" s="93"/>
      <c r="H39" s="92"/>
      <c r="I39" s="92"/>
      <c r="J39" s="39"/>
      <c r="K39" s="51" t="s">
        <v>59</v>
      </c>
      <c r="L39" s="52">
        <v>1433</v>
      </c>
    </row>
    <row r="40" spans="1:12" ht="15" hidden="1" customHeight="1" x14ac:dyDescent="0.25">
      <c r="A40" s="129" t="str">
        <f>+A33</f>
        <v>55 867 $ et moins:</v>
      </c>
      <c r="B40" s="127"/>
      <c r="C40" s="127"/>
      <c r="D40" s="128">
        <v>0.15</v>
      </c>
      <c r="E40" s="129">
        <f>+MIN(G28,$L$31)*D40</f>
        <v>8380.0499999999993</v>
      </c>
      <c r="F40" s="92"/>
      <c r="G40" s="93"/>
      <c r="H40" s="92"/>
      <c r="I40" s="92"/>
      <c r="J40" s="39"/>
      <c r="K40" s="51" t="s">
        <v>60</v>
      </c>
      <c r="L40" s="52">
        <v>2759</v>
      </c>
    </row>
    <row r="41" spans="1:12" ht="15" hidden="1" customHeight="1" x14ac:dyDescent="0.25">
      <c r="A41" s="129" t="str">
        <f t="shared" ref="A41:A44" si="0">+A34</f>
        <v>Entre 55 868 $ et 111 733 $:</v>
      </c>
      <c r="B41" s="127"/>
      <c r="C41" s="127"/>
      <c r="D41" s="130">
        <v>0.20499999999999999</v>
      </c>
      <c r="E41" s="129">
        <f>MIN(($G$28-$L$31),($L$32-$L$31))*D41</f>
        <v>11452.529999999999</v>
      </c>
      <c r="F41" s="92"/>
      <c r="G41" s="93"/>
      <c r="H41" s="92"/>
      <c r="I41" s="92"/>
      <c r="J41" s="39"/>
      <c r="K41" s="51" t="s">
        <v>61</v>
      </c>
      <c r="L41" s="52">
        <v>8790</v>
      </c>
    </row>
    <row r="42" spans="1:12" ht="15" hidden="1" customHeight="1" x14ac:dyDescent="0.25">
      <c r="A42" s="129" t="str">
        <f t="shared" si="0"/>
        <v>Entre 111 734 $ et 173 205 $:</v>
      </c>
      <c r="B42" s="127"/>
      <c r="C42" s="127"/>
      <c r="D42" s="128">
        <v>0.26</v>
      </c>
      <c r="E42" s="129">
        <f>MIN(($G$28-$L$32),($L$33-$L$32))*D42</f>
        <v>11195.86</v>
      </c>
      <c r="F42" s="92"/>
      <c r="G42" s="93"/>
      <c r="H42" s="92"/>
      <c r="I42" s="92"/>
      <c r="J42" s="39"/>
      <c r="K42" s="51" t="s">
        <v>62</v>
      </c>
      <c r="L42" s="52">
        <v>44325</v>
      </c>
    </row>
    <row r="43" spans="1:12" ht="15" hidden="1" customHeight="1" x14ac:dyDescent="0.25">
      <c r="A43" s="129" t="str">
        <f t="shared" si="0"/>
        <v>Entre 173 206 $ et 246 752 $:</v>
      </c>
      <c r="B43" s="127"/>
      <c r="C43" s="127"/>
      <c r="D43" s="128">
        <v>0.28999999999999998</v>
      </c>
      <c r="E43" s="129">
        <v>0</v>
      </c>
      <c r="F43" s="92"/>
      <c r="G43" s="93"/>
      <c r="H43" s="92"/>
      <c r="I43" s="92"/>
      <c r="J43" s="39"/>
      <c r="K43" s="51" t="s">
        <v>63</v>
      </c>
      <c r="L43" s="52">
        <v>8375</v>
      </c>
    </row>
    <row r="44" spans="1:12" ht="15" hidden="1" customHeight="1" x14ac:dyDescent="0.25">
      <c r="A44" s="129" t="str">
        <f t="shared" si="0"/>
        <v>246 753 $ et plus:</v>
      </c>
      <c r="B44" s="127"/>
      <c r="C44" s="127"/>
      <c r="D44" s="128">
        <v>0.33</v>
      </c>
      <c r="E44" s="131">
        <f>MAX(($F$10-L43),0)*D44</f>
        <v>0</v>
      </c>
      <c r="F44" s="92"/>
      <c r="G44" s="93"/>
      <c r="H44" s="92"/>
      <c r="I44" s="92"/>
      <c r="J44" s="39"/>
      <c r="K44" s="51" t="s">
        <v>75</v>
      </c>
      <c r="L44" s="52">
        <v>9872</v>
      </c>
    </row>
    <row r="45" spans="1:12" ht="15" hidden="1" customHeight="1" x14ac:dyDescent="0.25">
      <c r="A45" s="121"/>
      <c r="B45" s="122"/>
      <c r="C45" s="122"/>
      <c r="D45" s="122"/>
      <c r="E45" s="123">
        <f>SUM(E40:E44)</f>
        <v>31028.44</v>
      </c>
      <c r="F45" s="92"/>
      <c r="G45" s="93">
        <f>+E45</f>
        <v>31028.44</v>
      </c>
      <c r="H45" s="92"/>
      <c r="I45" s="92"/>
      <c r="J45" s="39"/>
    </row>
    <row r="46" spans="1:12" ht="15" hidden="1" customHeight="1" x14ac:dyDescent="0.25">
      <c r="A46" s="121"/>
      <c r="B46" s="122"/>
      <c r="C46" s="122"/>
      <c r="D46" s="122"/>
      <c r="E46" s="123"/>
      <c r="F46" s="92"/>
      <c r="G46" s="93"/>
      <c r="H46" s="92"/>
      <c r="I46" s="92"/>
      <c r="J46" s="39"/>
    </row>
    <row r="47" spans="1:12" ht="15" hidden="1" customHeight="1" x14ac:dyDescent="0.25">
      <c r="A47" s="129" t="str">
        <f>+A33</f>
        <v>55 867 $ et moins:</v>
      </c>
      <c r="B47" s="127"/>
      <c r="C47" s="127"/>
      <c r="D47" s="128">
        <v>0.15</v>
      </c>
      <c r="E47" s="129">
        <f>+MIN(H28,$L$31)*D47</f>
        <v>2700</v>
      </c>
      <c r="F47" s="92"/>
      <c r="G47" s="93"/>
      <c r="H47" s="92"/>
      <c r="I47" s="92"/>
      <c r="J47" s="39"/>
    </row>
    <row r="48" spans="1:12" ht="15" hidden="1" customHeight="1" x14ac:dyDescent="0.25">
      <c r="A48" s="129" t="str">
        <f t="shared" ref="A48:A51" si="1">+A34</f>
        <v>Entre 55 868 $ et 111 733 $:</v>
      </c>
      <c r="B48" s="127"/>
      <c r="C48" s="127"/>
      <c r="D48" s="130">
        <v>0.20499999999999999</v>
      </c>
      <c r="E48" s="129">
        <v>0</v>
      </c>
      <c r="F48" s="92"/>
      <c r="G48" s="93"/>
      <c r="H48" s="92"/>
      <c r="I48" s="92"/>
      <c r="J48" s="39"/>
    </row>
    <row r="49" spans="1:10" ht="15" hidden="1" customHeight="1" x14ac:dyDescent="0.25">
      <c r="A49" s="129" t="str">
        <f t="shared" si="1"/>
        <v>Entre 111 734 $ et 173 205 $:</v>
      </c>
      <c r="B49" s="127"/>
      <c r="C49" s="127"/>
      <c r="D49" s="128">
        <v>0.26</v>
      </c>
      <c r="E49" s="129">
        <v>0</v>
      </c>
      <c r="F49" s="92"/>
      <c r="G49" s="93"/>
      <c r="H49" s="92"/>
      <c r="I49" s="92"/>
      <c r="J49" s="39"/>
    </row>
    <row r="50" spans="1:10" ht="15" hidden="1" customHeight="1" x14ac:dyDescent="0.25">
      <c r="A50" s="129" t="str">
        <f t="shared" si="1"/>
        <v>Entre 173 206 $ et 246 752 $:</v>
      </c>
      <c r="B50" s="127"/>
      <c r="C50" s="127"/>
      <c r="D50" s="128">
        <v>0.28999999999999998</v>
      </c>
      <c r="E50" s="129">
        <v>0</v>
      </c>
      <c r="F50" s="92"/>
      <c r="G50" s="93"/>
      <c r="H50" s="92"/>
      <c r="I50" s="92"/>
      <c r="J50" s="39"/>
    </row>
    <row r="51" spans="1:10" ht="15" hidden="1" customHeight="1" x14ac:dyDescent="0.25">
      <c r="A51" s="129" t="str">
        <f t="shared" si="1"/>
        <v>246 753 $ et plus:</v>
      </c>
      <c r="B51" s="127"/>
      <c r="C51" s="127"/>
      <c r="D51" s="128">
        <v>0.33</v>
      </c>
      <c r="E51" s="131">
        <f>MAX(($F$10-L50),0)*D51</f>
        <v>0</v>
      </c>
      <c r="F51" s="92"/>
      <c r="G51" s="93"/>
      <c r="H51" s="92"/>
      <c r="I51" s="92"/>
      <c r="J51" s="39"/>
    </row>
    <row r="52" spans="1:10" ht="15" hidden="1" customHeight="1" x14ac:dyDescent="0.25">
      <c r="A52" s="121"/>
      <c r="B52" s="122"/>
      <c r="C52" s="122"/>
      <c r="D52" s="122"/>
      <c r="E52" s="123">
        <f>SUM(E47:E51)</f>
        <v>2700</v>
      </c>
      <c r="F52" s="92"/>
      <c r="G52" s="93"/>
      <c r="H52" s="92">
        <f>+E52</f>
        <v>2700</v>
      </c>
      <c r="I52" s="92">
        <v>0</v>
      </c>
      <c r="J52" s="39"/>
    </row>
    <row r="53" spans="1:10" ht="15" hidden="1" customHeight="1" x14ac:dyDescent="0.25">
      <c r="A53" s="121"/>
      <c r="B53" s="122"/>
      <c r="C53" s="122"/>
      <c r="D53" s="122"/>
      <c r="E53" s="123"/>
      <c r="F53" s="92"/>
      <c r="G53" s="93"/>
      <c r="H53" s="92"/>
      <c r="I53" s="92"/>
      <c r="J53" s="39"/>
    </row>
    <row r="54" spans="1:10" ht="15" hidden="1" customHeight="1" x14ac:dyDescent="0.25">
      <c r="A54" s="125" t="s">
        <v>82</v>
      </c>
      <c r="B54" s="132"/>
      <c r="C54" s="122"/>
      <c r="D54" s="122"/>
      <c r="E54" s="123"/>
      <c r="F54" s="92"/>
      <c r="G54" s="93"/>
      <c r="H54" s="92"/>
      <c r="I54" s="92"/>
      <c r="J54" s="39"/>
    </row>
    <row r="55" spans="1:10" ht="15" hidden="1" customHeight="1" x14ac:dyDescent="0.25">
      <c r="A55" s="133" t="s">
        <v>83</v>
      </c>
      <c r="B55" s="132"/>
      <c r="C55" s="122"/>
      <c r="D55" s="122"/>
      <c r="E55" s="123"/>
      <c r="F55" s="92">
        <f>-$L$35*0.15</f>
        <v>-2355.75</v>
      </c>
      <c r="G55" s="92">
        <f>-$L$35*0.15</f>
        <v>-2355.75</v>
      </c>
      <c r="H55" s="92">
        <f>-$L$35*0.15</f>
        <v>-2355.75</v>
      </c>
      <c r="I55" s="92">
        <f>-$L$35*0.15</f>
        <v>-2355.75</v>
      </c>
      <c r="J55" s="39"/>
    </row>
    <row r="56" spans="1:10" ht="15" hidden="1" customHeight="1" x14ac:dyDescent="0.25">
      <c r="A56" s="134" t="s">
        <v>63</v>
      </c>
      <c r="B56" s="135"/>
      <c r="C56" s="135"/>
      <c r="D56" s="135"/>
      <c r="E56" s="135"/>
      <c r="F56" s="92">
        <f>-$L$43*0.15</f>
        <v>-1256.25</v>
      </c>
      <c r="G56" s="93"/>
      <c r="H56" s="92"/>
      <c r="I56" s="92"/>
      <c r="J56" s="39"/>
    </row>
    <row r="57" spans="1:10" ht="15" hidden="1" customHeight="1" x14ac:dyDescent="0.25">
      <c r="A57" s="136" t="s">
        <v>135</v>
      </c>
      <c r="B57" s="135"/>
      <c r="C57" s="135"/>
      <c r="D57" s="135"/>
      <c r="E57" s="135"/>
      <c r="F57" s="92"/>
      <c r="G57" s="93"/>
      <c r="H57" s="92"/>
      <c r="I57" s="92"/>
      <c r="J57" s="39"/>
    </row>
    <row r="58" spans="1:10" ht="15" hidden="1" customHeight="1" x14ac:dyDescent="0.25">
      <c r="A58" s="136" t="s">
        <v>136</v>
      </c>
      <c r="B58" s="135"/>
      <c r="C58" s="135"/>
      <c r="D58" s="135"/>
      <c r="E58" s="135"/>
      <c r="F58" s="92"/>
      <c r="G58" s="93"/>
      <c r="H58" s="92"/>
      <c r="I58" s="92"/>
      <c r="J58" s="39"/>
    </row>
    <row r="59" spans="1:10" ht="15" hidden="1" customHeight="1" x14ac:dyDescent="0.25">
      <c r="A59" s="133" t="s">
        <v>84</v>
      </c>
      <c r="B59" s="132"/>
      <c r="C59" s="122"/>
      <c r="D59" s="122"/>
      <c r="E59" s="123"/>
      <c r="F59" s="92"/>
      <c r="G59" s="93"/>
      <c r="H59" s="92"/>
      <c r="I59" s="137">
        <f>-L44*0.15</f>
        <v>-1480.8</v>
      </c>
      <c r="J59" s="39"/>
    </row>
    <row r="60" spans="1:10" ht="15" hidden="1" customHeight="1" x14ac:dyDescent="0.25">
      <c r="A60" s="133" t="s">
        <v>87</v>
      </c>
      <c r="B60" s="132"/>
      <c r="C60" s="122"/>
      <c r="D60" s="122"/>
      <c r="E60" s="123"/>
      <c r="F60" s="92"/>
      <c r="G60" s="93">
        <f>+I59</f>
        <v>-1480.8</v>
      </c>
      <c r="H60" s="92"/>
      <c r="I60" s="138"/>
      <c r="J60" s="39"/>
    </row>
    <row r="61" spans="1:10" ht="15" hidden="1" customHeight="1" x14ac:dyDescent="0.25">
      <c r="A61" s="139" t="s">
        <v>137</v>
      </c>
      <c r="B61" s="132"/>
      <c r="C61" s="122"/>
      <c r="D61" s="122"/>
      <c r="E61" s="123"/>
      <c r="F61" s="92"/>
      <c r="G61" s="93"/>
      <c r="H61" s="92"/>
      <c r="I61" s="138"/>
      <c r="J61" s="39"/>
    </row>
    <row r="62" spans="1:10" ht="15" hidden="1" customHeight="1" x14ac:dyDescent="0.25">
      <c r="A62" s="133" t="s">
        <v>85</v>
      </c>
      <c r="B62" s="132"/>
      <c r="C62" s="122"/>
      <c r="D62" s="122"/>
      <c r="E62" s="123"/>
      <c r="F62" s="92">
        <v>0</v>
      </c>
      <c r="G62" s="93"/>
      <c r="H62" s="92"/>
      <c r="I62" s="92"/>
      <c r="J62" s="39"/>
    </row>
    <row r="63" spans="1:10" ht="15" hidden="1" customHeight="1" x14ac:dyDescent="0.25">
      <c r="A63" s="139" t="s">
        <v>138</v>
      </c>
      <c r="B63" s="132"/>
      <c r="C63" s="122"/>
      <c r="D63" s="122"/>
      <c r="E63" s="123"/>
      <c r="F63" s="92"/>
      <c r="G63" s="93"/>
      <c r="H63" s="92"/>
      <c r="I63" s="92"/>
      <c r="J63" s="39"/>
    </row>
    <row r="64" spans="1:10" ht="15" hidden="1" customHeight="1" x14ac:dyDescent="0.25">
      <c r="A64" s="133" t="s">
        <v>86</v>
      </c>
      <c r="B64" s="132"/>
      <c r="C64" s="122"/>
      <c r="D64" s="122"/>
      <c r="E64" s="123"/>
      <c r="F64" s="92">
        <f>-2000*0.15</f>
        <v>-300</v>
      </c>
      <c r="G64" s="93">
        <f>+F64</f>
        <v>-300</v>
      </c>
      <c r="H64" s="92"/>
      <c r="I64" s="92"/>
      <c r="J64" s="39"/>
    </row>
    <row r="65" spans="1:10" ht="15" hidden="1" customHeight="1" x14ac:dyDescent="0.25">
      <c r="A65" s="139" t="s">
        <v>126</v>
      </c>
      <c r="B65" s="132"/>
      <c r="C65" s="122"/>
      <c r="D65" s="122"/>
      <c r="E65" s="123"/>
      <c r="F65" s="92"/>
      <c r="G65" s="92"/>
      <c r="H65" s="93"/>
      <c r="I65" s="92"/>
      <c r="J65" s="39"/>
    </row>
    <row r="66" spans="1:10" ht="15" hidden="1" customHeight="1" x14ac:dyDescent="0.25">
      <c r="A66" s="140" t="s">
        <v>106</v>
      </c>
      <c r="B66" s="132"/>
      <c r="C66" s="122"/>
      <c r="D66" s="122"/>
      <c r="E66" s="123"/>
      <c r="F66" s="92"/>
      <c r="G66" s="93"/>
      <c r="H66" s="92"/>
      <c r="I66" s="92"/>
      <c r="J66" s="39"/>
    </row>
    <row r="67" spans="1:10" ht="15" hidden="1" customHeight="1" x14ac:dyDescent="0.25">
      <c r="A67" s="141" t="s">
        <v>88</v>
      </c>
      <c r="B67" s="132"/>
      <c r="C67" s="122"/>
      <c r="D67" s="122"/>
      <c r="E67" s="123"/>
      <c r="F67" s="92"/>
      <c r="G67" s="93"/>
      <c r="H67" s="92"/>
      <c r="I67" s="92"/>
      <c r="J67" s="39"/>
    </row>
    <row r="68" spans="1:10" ht="15" hidden="1" customHeight="1" x14ac:dyDescent="0.25">
      <c r="A68" s="141" t="s">
        <v>89</v>
      </c>
      <c r="B68" s="122"/>
      <c r="C68" s="122"/>
      <c r="D68" s="122"/>
      <c r="E68" s="123"/>
      <c r="F68" s="92"/>
      <c r="G68" s="93"/>
      <c r="H68" s="92"/>
      <c r="I68" s="92"/>
      <c r="J68" s="39"/>
    </row>
    <row r="69" spans="1:10" ht="15" hidden="1" customHeight="1" x14ac:dyDescent="0.25">
      <c r="A69" s="142" t="s">
        <v>120</v>
      </c>
      <c r="B69" s="122"/>
      <c r="C69" s="122"/>
      <c r="D69" s="122"/>
      <c r="E69" s="123"/>
      <c r="F69" s="92"/>
      <c r="G69" s="93"/>
      <c r="H69" s="92"/>
      <c r="I69" s="92"/>
      <c r="J69" s="39"/>
    </row>
    <row r="70" spans="1:10" ht="15" hidden="1" customHeight="1" x14ac:dyDescent="0.25">
      <c r="A70" s="143" t="s">
        <v>111</v>
      </c>
      <c r="B70" s="122"/>
      <c r="C70" s="122"/>
      <c r="D70" s="122"/>
      <c r="E70" s="123"/>
      <c r="F70" s="92"/>
      <c r="G70" s="93"/>
      <c r="H70" s="137">
        <f>-600*0.15</f>
        <v>-90</v>
      </c>
      <c r="I70" s="92"/>
      <c r="J70" s="39"/>
    </row>
    <row r="71" spans="1:10" ht="15" hidden="1" customHeight="1" x14ac:dyDescent="0.25">
      <c r="A71" s="160" t="s">
        <v>115</v>
      </c>
      <c r="B71" s="160"/>
      <c r="C71" s="160"/>
      <c r="D71" s="160"/>
      <c r="E71" s="161"/>
      <c r="F71" s="92"/>
      <c r="G71" s="93"/>
      <c r="H71" s="92"/>
      <c r="I71" s="92"/>
      <c r="J71" s="39"/>
    </row>
    <row r="72" spans="1:10" ht="15" hidden="1" customHeight="1" x14ac:dyDescent="0.25">
      <c r="A72" s="160"/>
      <c r="B72" s="160"/>
      <c r="C72" s="160"/>
      <c r="D72" s="160"/>
      <c r="E72" s="161"/>
      <c r="F72" s="92"/>
      <c r="G72" s="93"/>
      <c r="H72" s="92"/>
      <c r="I72" s="92"/>
      <c r="J72" s="39"/>
    </row>
    <row r="73" spans="1:10" ht="15" hidden="1" customHeight="1" x14ac:dyDescent="0.25">
      <c r="A73" s="160"/>
      <c r="B73" s="160"/>
      <c r="C73" s="160"/>
      <c r="D73" s="160"/>
      <c r="E73" s="161"/>
      <c r="F73" s="92"/>
      <c r="G73" s="93"/>
      <c r="H73" s="92"/>
      <c r="I73" s="92"/>
      <c r="J73" s="39"/>
    </row>
    <row r="74" spans="1:10" ht="15" hidden="1" customHeight="1" x14ac:dyDescent="0.25">
      <c r="A74" s="143" t="s">
        <v>112</v>
      </c>
      <c r="B74" s="122"/>
      <c r="C74" s="122"/>
      <c r="D74" s="122"/>
      <c r="E74" s="123"/>
      <c r="F74" s="92"/>
      <c r="G74" s="93"/>
      <c r="H74" s="92">
        <f>-$H$94</f>
        <v>-84.300000000000011</v>
      </c>
      <c r="I74" s="92"/>
      <c r="J74" s="39"/>
    </row>
    <row r="75" spans="1:10" ht="15" hidden="1" customHeight="1" x14ac:dyDescent="0.25">
      <c r="A75" s="143" t="s">
        <v>116</v>
      </c>
      <c r="B75" s="122"/>
      <c r="C75" s="122"/>
      <c r="D75" s="122"/>
      <c r="E75" s="123"/>
      <c r="F75" s="92"/>
      <c r="G75" s="93"/>
      <c r="H75" s="92"/>
      <c r="I75" s="92"/>
      <c r="J75" s="39"/>
    </row>
    <row r="76" spans="1:10" ht="15" hidden="1" customHeight="1" x14ac:dyDescent="0.25">
      <c r="A76" s="143" t="s">
        <v>140</v>
      </c>
      <c r="B76" s="122"/>
      <c r="C76" s="122"/>
      <c r="D76" s="122"/>
      <c r="E76" s="123"/>
      <c r="F76" s="92"/>
      <c r="G76" s="93">
        <f>-((600*0.15)+H74)</f>
        <v>-5.6999999999999886</v>
      </c>
      <c r="H76" s="92"/>
      <c r="I76" s="92"/>
      <c r="J76" s="39"/>
    </row>
    <row r="77" spans="1:10" ht="15" hidden="1" customHeight="1" x14ac:dyDescent="0.25">
      <c r="A77" s="142" t="s">
        <v>121</v>
      </c>
      <c r="B77" s="122"/>
      <c r="C77" s="122"/>
      <c r="D77" s="122"/>
      <c r="E77" s="123"/>
      <c r="F77" s="92"/>
      <c r="G77" s="93"/>
      <c r="H77" s="92"/>
      <c r="I77" s="92"/>
      <c r="J77" s="39"/>
    </row>
    <row r="78" spans="1:10" ht="15" hidden="1" customHeight="1" x14ac:dyDescent="0.25">
      <c r="A78" s="143" t="s">
        <v>110</v>
      </c>
      <c r="B78" s="122"/>
      <c r="C78" s="122"/>
      <c r="D78" s="122"/>
      <c r="E78" s="123"/>
      <c r="F78" s="92"/>
      <c r="G78" s="93"/>
      <c r="H78" s="92"/>
      <c r="I78" s="137">
        <f>-2900*0.15</f>
        <v>-435</v>
      </c>
      <c r="J78" s="39"/>
    </row>
    <row r="79" spans="1:10" ht="15" hidden="1" customHeight="1" x14ac:dyDescent="0.25">
      <c r="A79" s="143" t="s">
        <v>124</v>
      </c>
      <c r="B79" s="122"/>
      <c r="C79" s="122"/>
      <c r="D79" s="122"/>
      <c r="E79" s="123"/>
      <c r="F79" s="92"/>
      <c r="G79" s="93"/>
      <c r="H79" s="92"/>
      <c r="I79" s="92"/>
      <c r="J79" s="39"/>
    </row>
    <row r="80" spans="1:10" ht="15" hidden="1" customHeight="1" x14ac:dyDescent="0.25">
      <c r="A80" s="143" t="s">
        <v>125</v>
      </c>
      <c r="B80" s="122"/>
      <c r="C80" s="122"/>
      <c r="D80" s="122"/>
      <c r="E80" s="123"/>
      <c r="F80" s="92"/>
      <c r="G80" s="93">
        <f>-2900*0.15</f>
        <v>-435</v>
      </c>
      <c r="H80" s="92"/>
      <c r="I80" s="92">
        <v>0</v>
      </c>
      <c r="J80" s="39"/>
    </row>
    <row r="81" spans="1:10" ht="15" hidden="1" customHeight="1" x14ac:dyDescent="0.25">
      <c r="A81" s="144" t="s">
        <v>122</v>
      </c>
      <c r="B81" s="122"/>
      <c r="C81" s="122"/>
      <c r="D81" s="122"/>
      <c r="E81" s="123"/>
      <c r="F81" s="92"/>
      <c r="G81" s="93"/>
      <c r="H81" s="92"/>
      <c r="I81" s="92"/>
      <c r="J81" s="39"/>
    </row>
    <row r="82" spans="1:10" ht="15" hidden="1" customHeight="1" x14ac:dyDescent="0.25">
      <c r="A82" s="143" t="s">
        <v>123</v>
      </c>
      <c r="B82" s="122"/>
      <c r="C82" s="122"/>
      <c r="D82" s="122"/>
      <c r="E82" s="123"/>
      <c r="F82" s="92"/>
      <c r="G82" s="93"/>
      <c r="H82" s="92"/>
      <c r="I82" s="92"/>
      <c r="J82" s="39"/>
    </row>
    <row r="83" spans="1:10" ht="15" hidden="1" customHeight="1" x14ac:dyDescent="0.25">
      <c r="A83" s="141" t="s">
        <v>90</v>
      </c>
      <c r="B83" s="122"/>
      <c r="C83" s="122"/>
      <c r="D83" s="122"/>
      <c r="E83" s="123"/>
      <c r="F83" s="92">
        <f>-(3500-MIN($F$21*0.03,$L$40))*0.15</f>
        <v>-111.14999999999999</v>
      </c>
      <c r="G83" s="93"/>
      <c r="H83" s="92"/>
      <c r="I83" s="92"/>
      <c r="J83" s="39"/>
    </row>
    <row r="84" spans="1:10" ht="15" hidden="1" customHeight="1" x14ac:dyDescent="0.25">
      <c r="A84" s="139" t="s">
        <v>139</v>
      </c>
      <c r="B84" s="122"/>
      <c r="C84" s="122"/>
      <c r="D84" s="122"/>
      <c r="E84" s="123"/>
      <c r="F84" s="92"/>
      <c r="G84" s="93"/>
      <c r="H84" s="92"/>
      <c r="I84" s="92"/>
      <c r="J84" s="39"/>
    </row>
    <row r="85" spans="1:10" ht="15" hidden="1" customHeight="1" x14ac:dyDescent="0.25">
      <c r="A85" s="140" t="s">
        <v>109</v>
      </c>
      <c r="B85" s="122"/>
      <c r="C85" s="122"/>
      <c r="D85" s="122"/>
      <c r="E85" s="123"/>
      <c r="F85" s="92"/>
      <c r="G85" s="93"/>
      <c r="H85" s="92"/>
      <c r="I85" s="92"/>
      <c r="J85" s="39"/>
    </row>
    <row r="86" spans="1:10" ht="15" hidden="1" customHeight="1" x14ac:dyDescent="0.25">
      <c r="A86" s="145" t="s">
        <v>91</v>
      </c>
      <c r="B86" s="122"/>
      <c r="C86" s="122"/>
      <c r="D86" s="122"/>
      <c r="E86" s="123"/>
      <c r="F86" s="92"/>
      <c r="G86" s="93"/>
      <c r="H86" s="92"/>
      <c r="I86" s="92"/>
      <c r="J86" s="39"/>
    </row>
    <row r="87" spans="1:10" ht="15" hidden="1" customHeight="1" x14ac:dyDescent="0.25">
      <c r="A87" s="146" t="s">
        <v>127</v>
      </c>
      <c r="B87" s="140"/>
      <c r="C87" s="140"/>
      <c r="D87" s="140"/>
      <c r="E87" s="123"/>
      <c r="F87" s="92">
        <f>-F9*0.09</f>
        <v>-9314.9999999999982</v>
      </c>
      <c r="G87" s="93"/>
      <c r="H87" s="92"/>
      <c r="I87" s="92"/>
      <c r="J87" s="39"/>
    </row>
    <row r="88" spans="1:10" ht="15" hidden="1" customHeight="1" x14ac:dyDescent="0.25">
      <c r="A88" s="140" t="s">
        <v>128</v>
      </c>
      <c r="B88" s="140"/>
      <c r="C88" s="140"/>
      <c r="D88" s="140"/>
      <c r="E88" s="123"/>
      <c r="F88" s="92"/>
      <c r="G88" s="93">
        <f>-G10*0.15</f>
        <v>-269.09999999999997</v>
      </c>
      <c r="H88" s="92"/>
      <c r="I88" s="92"/>
      <c r="J88" s="39"/>
    </row>
    <row r="89" spans="1:10" ht="15" hidden="1" customHeight="1" x14ac:dyDescent="0.25">
      <c r="A89" s="147" t="s">
        <v>92</v>
      </c>
      <c r="B89" s="148"/>
      <c r="C89" s="122"/>
      <c r="D89" s="122"/>
      <c r="E89" s="123"/>
      <c r="F89" s="92"/>
      <c r="G89" s="93"/>
      <c r="H89" s="92"/>
      <c r="I89" s="92"/>
      <c r="J89" s="39"/>
    </row>
    <row r="90" spans="1:10" ht="15" hidden="1" customHeight="1" x14ac:dyDescent="0.25">
      <c r="A90" s="148"/>
      <c r="B90" s="148"/>
      <c r="C90" s="122"/>
      <c r="D90" s="122"/>
      <c r="E90" s="123" t="s">
        <v>96</v>
      </c>
      <c r="F90" s="92"/>
      <c r="G90" s="93">
        <f>-$L$36*0.15</f>
        <v>-652.19999999999993</v>
      </c>
      <c r="H90" s="92">
        <v>0</v>
      </c>
      <c r="I90" s="92"/>
      <c r="J90" s="39"/>
    </row>
    <row r="91" spans="1:10" ht="15" hidden="1" customHeight="1" x14ac:dyDescent="0.25">
      <c r="A91" s="148"/>
      <c r="B91" s="148"/>
      <c r="C91" s="122"/>
      <c r="D91" s="122"/>
      <c r="E91" s="123" t="s">
        <v>97</v>
      </c>
      <c r="F91" s="92"/>
      <c r="G91" s="93">
        <f>-$L$37*0.15</f>
        <v>-69.599999999999994</v>
      </c>
      <c r="H91" s="92">
        <f>-85*0.15</f>
        <v>-12.75</v>
      </c>
      <c r="I91" s="92"/>
      <c r="J91" s="39"/>
    </row>
    <row r="92" spans="1:10" ht="15" hidden="1" customHeight="1" x14ac:dyDescent="0.25">
      <c r="A92" s="148"/>
      <c r="B92" s="148"/>
      <c r="C92" s="122"/>
      <c r="D92" s="122"/>
      <c r="E92" s="123" t="s">
        <v>98</v>
      </c>
      <c r="F92" s="92"/>
      <c r="G92" s="93">
        <f>-$L$38*0.15</f>
        <v>-125.1</v>
      </c>
      <c r="H92" s="92">
        <f>-215*0.15</f>
        <v>-32.25</v>
      </c>
      <c r="I92" s="92"/>
      <c r="J92" s="39"/>
    </row>
    <row r="93" spans="1:10" ht="15" hidden="1" customHeight="1" x14ac:dyDescent="0.25">
      <c r="A93" s="145" t="s">
        <v>93</v>
      </c>
      <c r="B93" s="122"/>
      <c r="C93" s="122"/>
      <c r="D93" s="122"/>
      <c r="E93" s="123"/>
      <c r="F93" s="149"/>
      <c r="G93" s="150">
        <f>-$L$39*0.15</f>
        <v>-214.95</v>
      </c>
      <c r="H93" s="149">
        <f>-$L$39*0.15</f>
        <v>-214.95</v>
      </c>
      <c r="I93" s="149"/>
      <c r="J93" s="39"/>
    </row>
    <row r="94" spans="1:10" ht="15" hidden="1" customHeight="1" x14ac:dyDescent="0.25">
      <c r="A94" s="122"/>
      <c r="B94" s="122"/>
      <c r="C94" s="122"/>
      <c r="D94" s="122"/>
      <c r="E94" s="151" t="s">
        <v>114</v>
      </c>
      <c r="F94" s="92"/>
      <c r="G94" s="93"/>
      <c r="H94" s="152">
        <f>+H52+H55+H90+H91+H92+H93</f>
        <v>84.300000000000011</v>
      </c>
      <c r="I94" s="152">
        <v>0</v>
      </c>
      <c r="J94" s="39"/>
    </row>
    <row r="95" spans="1:10" ht="15" hidden="1" customHeight="1" x14ac:dyDescent="0.25">
      <c r="A95" s="122"/>
      <c r="B95" s="122"/>
      <c r="C95" s="122"/>
      <c r="D95" s="122"/>
      <c r="E95" s="123"/>
      <c r="F95" s="92"/>
      <c r="G95" s="93"/>
      <c r="H95" s="92"/>
      <c r="I95" s="92"/>
      <c r="J95" s="39"/>
    </row>
    <row r="96" spans="1:10" ht="15" hidden="1" customHeight="1" x14ac:dyDescent="0.25">
      <c r="A96" s="122"/>
      <c r="B96" s="122"/>
      <c r="C96" s="122"/>
      <c r="D96" s="122"/>
      <c r="E96" s="153" t="s">
        <v>113</v>
      </c>
      <c r="F96" s="124">
        <f>+SUM(F30:F93)</f>
        <v>17613.849999999999</v>
      </c>
      <c r="G96" s="124">
        <f>+SUM(G30:G93)</f>
        <v>25120.240000000002</v>
      </c>
      <c r="H96" s="124">
        <f>+SUM(H30:H93)-H70</f>
        <v>0</v>
      </c>
      <c r="I96" s="124">
        <v>0</v>
      </c>
      <c r="J96" s="39"/>
    </row>
    <row r="97" spans="1:10" ht="15" hidden="1" customHeight="1" x14ac:dyDescent="0.25">
      <c r="A97" s="122"/>
      <c r="B97" s="122"/>
      <c r="C97" s="122"/>
      <c r="D97" s="122"/>
      <c r="E97" s="123"/>
      <c r="F97" s="92"/>
      <c r="G97" s="93"/>
      <c r="H97" s="92"/>
      <c r="I97" s="92"/>
      <c r="J97" s="39"/>
    </row>
    <row r="98" spans="1:10" ht="15" hidden="1" customHeight="1" x14ac:dyDescent="0.25">
      <c r="A98" s="154" t="s">
        <v>99</v>
      </c>
      <c r="B98" s="122"/>
      <c r="C98" s="122"/>
      <c r="D98" s="122"/>
      <c r="E98" s="123"/>
      <c r="F98" s="92"/>
      <c r="G98" s="93"/>
      <c r="H98" s="92"/>
      <c r="I98" s="92"/>
      <c r="J98" s="39"/>
    </row>
    <row r="99" spans="1:10" ht="15" hidden="1" customHeight="1" x14ac:dyDescent="0.25">
      <c r="A99" s="140" t="s">
        <v>100</v>
      </c>
      <c r="B99" s="122"/>
      <c r="C99" s="122"/>
      <c r="D99" s="122"/>
      <c r="E99" s="123"/>
      <c r="F99" s="92">
        <f>-F96*0.165</f>
        <v>-2906.2852499999999</v>
      </c>
      <c r="G99" s="92">
        <f>-G96*0.165</f>
        <v>-4144.8396000000002</v>
      </c>
      <c r="H99" s="92">
        <f>-H96*0.165</f>
        <v>0</v>
      </c>
      <c r="I99" s="92">
        <f>-I96*0.165</f>
        <v>0</v>
      </c>
      <c r="J99" s="39"/>
    </row>
    <row r="100" spans="1:10" ht="15" hidden="1" customHeight="1" x14ac:dyDescent="0.25">
      <c r="A100" s="121"/>
      <c r="B100" s="122"/>
      <c r="C100" s="122"/>
      <c r="D100" s="122"/>
      <c r="E100" s="153"/>
      <c r="F100" s="92"/>
      <c r="G100" s="92"/>
      <c r="H100" s="92"/>
      <c r="I100" s="92"/>
      <c r="J100" s="39"/>
    </row>
    <row r="101" spans="1:10" ht="15" hidden="1" customHeight="1" x14ac:dyDescent="0.25">
      <c r="A101" s="154" t="s">
        <v>101</v>
      </c>
      <c r="B101" s="122"/>
      <c r="C101" s="122"/>
      <c r="D101" s="122"/>
      <c r="E101" s="123"/>
      <c r="F101" s="92"/>
      <c r="G101" s="93"/>
      <c r="H101" s="92"/>
      <c r="I101" s="92"/>
      <c r="J101" s="39"/>
    </row>
    <row r="102" spans="1:10" ht="15" hidden="1" customHeight="1" x14ac:dyDescent="0.25">
      <c r="A102" s="122" t="s">
        <v>102</v>
      </c>
      <c r="B102" s="122"/>
      <c r="C102" s="122"/>
      <c r="D102" s="122"/>
      <c r="E102" s="123"/>
      <c r="F102" s="155">
        <v>0</v>
      </c>
      <c r="G102" s="155">
        <v>0</v>
      </c>
      <c r="H102" s="155">
        <v>0</v>
      </c>
      <c r="I102" s="155">
        <v>0</v>
      </c>
      <c r="J102" s="39"/>
    </row>
    <row r="103" spans="1:10" ht="15" hidden="1" customHeight="1" x14ac:dyDescent="0.25">
      <c r="A103" s="154"/>
      <c r="B103" s="122"/>
      <c r="C103" s="122"/>
      <c r="D103" s="122"/>
      <c r="E103" s="153" t="s">
        <v>105</v>
      </c>
      <c r="F103" s="92">
        <f>SUM(F96:F102)</f>
        <v>14707.564749999998</v>
      </c>
      <c r="G103" s="92">
        <f>SUM(G96:G102)</f>
        <v>20975.400400000002</v>
      </c>
      <c r="H103" s="92">
        <f>SUM(H96:H102)</f>
        <v>0</v>
      </c>
      <c r="I103" s="92">
        <f>SUM(I96:I102)</f>
        <v>0</v>
      </c>
      <c r="J103" s="39"/>
    </row>
    <row r="104" spans="1:10" ht="15" hidden="1" customHeight="1" x14ac:dyDescent="0.25">
      <c r="A104" s="154"/>
      <c r="B104" s="122"/>
      <c r="C104" s="122"/>
      <c r="D104" s="122"/>
      <c r="E104" s="153"/>
      <c r="F104" s="92"/>
      <c r="G104" s="93"/>
      <c r="H104" s="92"/>
      <c r="I104" s="92"/>
      <c r="J104" s="39"/>
    </row>
    <row r="105" spans="1:10" ht="15" hidden="1" customHeight="1" x14ac:dyDescent="0.25">
      <c r="A105" s="154" t="s">
        <v>103</v>
      </c>
      <c r="B105" s="122"/>
      <c r="C105" s="122"/>
      <c r="D105" s="122"/>
      <c r="E105" s="123"/>
      <c r="F105" s="92"/>
      <c r="G105" s="93"/>
      <c r="H105" s="92"/>
      <c r="I105" s="92"/>
      <c r="J105" s="39"/>
    </row>
    <row r="106" spans="1:10" ht="15" hidden="1" customHeight="1" x14ac:dyDescent="0.25">
      <c r="A106" s="127" t="s">
        <v>104</v>
      </c>
      <c r="B106" s="122"/>
      <c r="C106" s="122"/>
      <c r="D106" s="127"/>
      <c r="E106" s="123"/>
      <c r="F106" s="92">
        <v>-7000</v>
      </c>
      <c r="G106" s="93">
        <v>-28000</v>
      </c>
      <c r="H106" s="92">
        <v>-90</v>
      </c>
      <c r="I106" s="92">
        <v>0</v>
      </c>
      <c r="J106" s="39"/>
    </row>
    <row r="107" spans="1:10" ht="15" hidden="1" customHeight="1" x14ac:dyDescent="0.25">
      <c r="A107" s="140" t="s">
        <v>129</v>
      </c>
      <c r="B107" s="122"/>
      <c r="C107" s="122"/>
      <c r="D107" s="122"/>
      <c r="E107" s="123"/>
      <c r="F107" s="92"/>
      <c r="G107" s="93"/>
      <c r="H107" s="92"/>
      <c r="I107" s="92"/>
      <c r="J107" s="39"/>
    </row>
    <row r="108" spans="1:10" ht="15" hidden="1" customHeight="1" x14ac:dyDescent="0.25">
      <c r="A108" s="154"/>
      <c r="B108" s="122"/>
      <c r="C108" s="122"/>
      <c r="D108" s="122"/>
      <c r="E108" s="123"/>
      <c r="F108" s="92"/>
      <c r="G108" s="93"/>
      <c r="H108" s="92"/>
      <c r="I108" s="92"/>
      <c r="J108" s="39"/>
    </row>
    <row r="109" spans="1:10" ht="15" customHeight="1" thickBot="1" x14ac:dyDescent="0.3">
      <c r="A109" s="122"/>
      <c r="B109" s="140"/>
      <c r="C109" s="140"/>
      <c r="D109" s="122"/>
      <c r="E109" s="156" t="s">
        <v>81</v>
      </c>
      <c r="F109" s="157">
        <f>SUM(F103:F108)</f>
        <v>7707.5647499999977</v>
      </c>
      <c r="G109" s="157">
        <f>SUM(G103:G108)</f>
        <v>-7024.5995999999977</v>
      </c>
      <c r="H109" s="157">
        <f>SUM(H103:H108)</f>
        <v>-90</v>
      </c>
      <c r="I109" s="157">
        <f>SUM(I103:I108)</f>
        <v>0</v>
      </c>
      <c r="J109" s="39"/>
    </row>
    <row r="110" spans="1:10" ht="15" customHeight="1" thickTop="1" x14ac:dyDescent="0.25">
      <c r="F110" s="38"/>
      <c r="G110" s="2"/>
    </row>
    <row r="111" spans="1:10" ht="15" customHeight="1" x14ac:dyDescent="0.25">
      <c r="F111" s="38"/>
      <c r="G111" s="2"/>
    </row>
    <row r="112" spans="1:10" ht="15" customHeight="1" x14ac:dyDescent="0.25">
      <c r="F112" s="38"/>
      <c r="G112" s="2"/>
    </row>
    <row r="113" spans="6:7" ht="15" customHeight="1" x14ac:dyDescent="0.25">
      <c r="F113" s="38"/>
      <c r="G113" s="2"/>
    </row>
    <row r="114" spans="6:7" ht="15" customHeight="1" x14ac:dyDescent="0.25">
      <c r="F114" s="38"/>
      <c r="G114" s="2"/>
    </row>
  </sheetData>
  <mergeCells count="1">
    <mergeCell ref="A71:E73"/>
  </mergeCells>
  <pageMargins left="0.98425196850393704" right="0.98425196850393704" top="0.98425196850393704" bottom="0.98425196850393704" header="0.51181102362204722" footer="0.51181102362204722"/>
  <pageSetup scale="81" fitToHeight="0" orientation="portrait" r:id="rId1"/>
  <headerFooter alignWithMargins="0"/>
  <rowBreaks count="1" manualBreakCount="1">
    <brk id="53" max="8"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81"/>
  <sheetViews>
    <sheetView zoomScale="130" zoomScaleNormal="130" workbookViewId="0">
      <selection activeCell="E45" sqref="E45"/>
    </sheetView>
  </sheetViews>
  <sheetFormatPr baseColWidth="10" defaultRowHeight="15" x14ac:dyDescent="0.25"/>
  <cols>
    <col min="1" max="1" width="6.21875" style="7" customWidth="1"/>
    <col min="2" max="3" width="11.5546875" style="8"/>
    <col min="4" max="4" width="19.5546875" style="8" customWidth="1"/>
    <col min="5" max="5" width="10.6640625" style="8" customWidth="1"/>
    <col min="6" max="6" width="13.33203125" style="9" customWidth="1"/>
    <col min="7" max="7" width="2.33203125" style="8" customWidth="1"/>
    <col min="8" max="16384" width="11.5546875" style="8"/>
  </cols>
  <sheetData>
    <row r="1" spans="1:6" ht="18.75" x14ac:dyDescent="0.3">
      <c r="B1" s="3"/>
      <c r="C1" s="3"/>
      <c r="D1" s="3"/>
      <c r="E1" s="3"/>
      <c r="F1" s="3"/>
    </row>
    <row r="2" spans="1:6" ht="18.75" x14ac:dyDescent="0.3">
      <c r="B2" s="3"/>
      <c r="C2" s="3"/>
      <c r="D2" s="3"/>
      <c r="E2" s="3"/>
      <c r="F2" s="3"/>
    </row>
    <row r="3" spans="1:6" ht="15.75" x14ac:dyDescent="0.25">
      <c r="A3" s="5" t="s">
        <v>16</v>
      </c>
      <c r="B3" s="1"/>
      <c r="C3" s="1"/>
      <c r="D3" s="1"/>
      <c r="E3" s="1"/>
      <c r="F3" s="2"/>
    </row>
    <row r="4" spans="1:6" ht="15.75" x14ac:dyDescent="0.25">
      <c r="B4" s="4" t="s">
        <v>14</v>
      </c>
      <c r="C4" s="4"/>
      <c r="D4" s="4"/>
      <c r="E4" s="4"/>
      <c r="F4" s="4">
        <v>42961</v>
      </c>
    </row>
    <row r="5" spans="1:6" ht="15.75" x14ac:dyDescent="0.25">
      <c r="A5" s="13" t="s">
        <v>12</v>
      </c>
      <c r="C5" s="4"/>
      <c r="D5" s="4"/>
      <c r="E5" s="4"/>
      <c r="F5" s="4"/>
    </row>
    <row r="6" spans="1:6" ht="15.75" x14ac:dyDescent="0.25">
      <c r="A6" s="35" t="s">
        <v>42</v>
      </c>
      <c r="B6" s="4" t="s">
        <v>0</v>
      </c>
      <c r="C6" s="4"/>
      <c r="D6" s="4"/>
      <c r="E6" s="4">
        <v>12131</v>
      </c>
      <c r="F6" s="36"/>
    </row>
    <row r="7" spans="1:6" ht="15.75" x14ac:dyDescent="0.25">
      <c r="B7" s="4" t="s">
        <v>38</v>
      </c>
      <c r="C7" s="4"/>
      <c r="D7" s="4"/>
      <c r="E7" s="27">
        <v>24588</v>
      </c>
      <c r="F7" s="4"/>
    </row>
    <row r="8" spans="1:6" ht="15.75" x14ac:dyDescent="0.25">
      <c r="B8" s="4" t="s">
        <v>30</v>
      </c>
      <c r="C8" s="4"/>
      <c r="D8" s="4"/>
      <c r="E8" s="4">
        <v>1000</v>
      </c>
      <c r="F8" s="4"/>
    </row>
    <row r="9" spans="1:6" ht="15.75" x14ac:dyDescent="0.25">
      <c r="B9" s="4" t="s">
        <v>1</v>
      </c>
      <c r="C9" s="4"/>
      <c r="D9" s="4"/>
      <c r="E9" s="4">
        <v>537</v>
      </c>
      <c r="F9" s="4"/>
    </row>
    <row r="10" spans="1:6" ht="15.75" x14ac:dyDescent="0.25">
      <c r="B10" s="4" t="s">
        <v>5</v>
      </c>
      <c r="C10" s="4"/>
      <c r="D10" s="4"/>
      <c r="E10" s="34">
        <v>470</v>
      </c>
      <c r="F10" s="4"/>
    </row>
    <row r="11" spans="1:6" ht="15.75" x14ac:dyDescent="0.25">
      <c r="B11" s="4" t="s">
        <v>31</v>
      </c>
      <c r="C11" s="4"/>
      <c r="D11" s="4"/>
      <c r="E11" s="4">
        <v>5845</v>
      </c>
      <c r="F11" s="4"/>
    </row>
    <row r="12" spans="1:6" ht="15.75" x14ac:dyDescent="0.25">
      <c r="B12" s="4" t="s">
        <v>6</v>
      </c>
      <c r="C12" s="4"/>
      <c r="D12" s="4"/>
      <c r="E12" s="30">
        <v>3772</v>
      </c>
      <c r="F12" s="4"/>
    </row>
    <row r="13" spans="1:6" ht="15.75" x14ac:dyDescent="0.25">
      <c r="B13" s="4" t="s">
        <v>35</v>
      </c>
      <c r="C13" s="4"/>
      <c r="D13" s="4"/>
      <c r="E13" s="4">
        <v>620</v>
      </c>
      <c r="F13" s="4"/>
    </row>
    <row r="14" spans="1:6" ht="15.75" x14ac:dyDescent="0.25">
      <c r="B14" s="4" t="s">
        <v>8</v>
      </c>
      <c r="C14" s="4"/>
      <c r="D14" s="4"/>
      <c r="E14" s="33">
        <f>+E46</f>
        <v>422.2800000000002</v>
      </c>
      <c r="F14" s="29" t="s">
        <v>28</v>
      </c>
    </row>
    <row r="15" spans="1:6" ht="15.75" x14ac:dyDescent="0.25">
      <c r="B15" s="4" t="s">
        <v>36</v>
      </c>
      <c r="C15" s="4"/>
      <c r="D15" s="4"/>
      <c r="E15" s="4">
        <v>8856</v>
      </c>
      <c r="F15" s="4"/>
    </row>
    <row r="16" spans="1:6" ht="15.75" x14ac:dyDescent="0.25">
      <c r="B16" s="4" t="s">
        <v>9</v>
      </c>
      <c r="C16" s="4"/>
      <c r="D16" s="4"/>
      <c r="E16" s="4">
        <v>350</v>
      </c>
      <c r="F16" s="4"/>
    </row>
    <row r="17" spans="1:6" ht="15.75" x14ac:dyDescent="0.25">
      <c r="B17" s="4" t="s">
        <v>32</v>
      </c>
      <c r="C17" s="4"/>
      <c r="D17" s="4"/>
      <c r="E17" s="11">
        <v>3920</v>
      </c>
      <c r="F17" s="4">
        <f>SUM(E6:E17)</f>
        <v>62511.28</v>
      </c>
    </row>
    <row r="18" spans="1:6" ht="15.75" x14ac:dyDescent="0.25">
      <c r="A18" s="13" t="s">
        <v>13</v>
      </c>
      <c r="B18" s="6"/>
      <c r="C18" s="4"/>
      <c r="D18" s="4"/>
      <c r="E18" s="4"/>
      <c r="F18" s="4"/>
    </row>
    <row r="19" spans="1:6" ht="15.75" x14ac:dyDescent="0.25">
      <c r="A19" s="35" t="s">
        <v>43</v>
      </c>
      <c r="B19" s="4" t="s">
        <v>2</v>
      </c>
      <c r="C19" s="4"/>
      <c r="D19" s="4"/>
      <c r="E19" s="4">
        <v>-3658</v>
      </c>
      <c r="F19" s="4"/>
    </row>
    <row r="20" spans="1:6" ht="15.75" x14ac:dyDescent="0.25">
      <c r="B20" s="4" t="s">
        <v>37</v>
      </c>
      <c r="C20" s="4"/>
      <c r="D20" s="4"/>
      <c r="E20" s="27">
        <v>-12650</v>
      </c>
      <c r="F20" s="4"/>
    </row>
    <row r="21" spans="1:6" ht="15.75" x14ac:dyDescent="0.25">
      <c r="B21" s="4" t="s">
        <v>29</v>
      </c>
      <c r="C21" s="4"/>
      <c r="D21" s="4"/>
      <c r="E21" s="34">
        <v>-5400</v>
      </c>
      <c r="F21" s="4">
        <f>SUM(E19:E21)</f>
        <v>-21708</v>
      </c>
    </row>
    <row r="23" spans="1:6" ht="16.5" thickBot="1" x14ac:dyDescent="0.3">
      <c r="B23" s="1" t="s">
        <v>15</v>
      </c>
      <c r="F23" s="12">
        <f>SUM(F4:F21)</f>
        <v>83764.28</v>
      </c>
    </row>
    <row r="24" spans="1:6" ht="16.5" thickTop="1" x14ac:dyDescent="0.25">
      <c r="B24" s="1"/>
      <c r="F24" s="14"/>
    </row>
    <row r="25" spans="1:6" x14ac:dyDescent="0.25">
      <c r="F25" s="10"/>
    </row>
    <row r="26" spans="1:6" ht="15.75" x14ac:dyDescent="0.25">
      <c r="A26" s="5" t="s">
        <v>17</v>
      </c>
    </row>
    <row r="27" spans="1:6" ht="16.5" thickBot="1" x14ac:dyDescent="0.3">
      <c r="B27" s="1" t="s">
        <v>33</v>
      </c>
      <c r="C27" s="1"/>
      <c r="D27" s="1"/>
      <c r="E27" s="1"/>
      <c r="F27" s="12">
        <v>3658</v>
      </c>
    </row>
    <row r="28" spans="1:6" ht="16.5" thickTop="1" x14ac:dyDescent="0.25">
      <c r="B28" s="28" t="s">
        <v>34</v>
      </c>
    </row>
    <row r="31" spans="1:6" ht="15.75" x14ac:dyDescent="0.25">
      <c r="A31" s="15" t="s">
        <v>18</v>
      </c>
      <c r="B31" s="1"/>
      <c r="C31" s="1"/>
      <c r="D31" s="1"/>
      <c r="E31" s="1"/>
      <c r="F31" s="2"/>
    </row>
    <row r="32" spans="1:6" ht="15.75" x14ac:dyDescent="0.25">
      <c r="A32" s="1" t="s">
        <v>22</v>
      </c>
      <c r="B32" s="1"/>
      <c r="C32" s="1"/>
      <c r="D32" s="1"/>
      <c r="E32" s="1"/>
      <c r="F32" s="2"/>
    </row>
    <row r="33" spans="1:6" ht="15.75" x14ac:dyDescent="0.25">
      <c r="A33" s="1" t="s">
        <v>7</v>
      </c>
      <c r="B33" s="1"/>
      <c r="C33" s="1"/>
      <c r="D33" s="1"/>
      <c r="E33" s="30">
        <f>5029*9/12</f>
        <v>3771.75</v>
      </c>
      <c r="F33" s="2"/>
    </row>
    <row r="34" spans="1:6" ht="15.75" x14ac:dyDescent="0.25">
      <c r="A34" s="1"/>
      <c r="B34" s="1"/>
      <c r="C34" s="1"/>
      <c r="D34" s="1"/>
      <c r="E34" s="4"/>
      <c r="F34" s="2"/>
    </row>
    <row r="35" spans="1:6" ht="15.75" x14ac:dyDescent="0.25">
      <c r="A35" s="15" t="s">
        <v>19</v>
      </c>
      <c r="B35" s="1"/>
      <c r="C35" s="1"/>
      <c r="D35" s="1"/>
      <c r="E35" s="4"/>
      <c r="F35" s="2"/>
    </row>
    <row r="36" spans="1:6" ht="15.75" x14ac:dyDescent="0.25">
      <c r="A36" s="162" t="s">
        <v>23</v>
      </c>
      <c r="B36" s="162"/>
      <c r="C36" s="162"/>
      <c r="D36" s="162"/>
      <c r="E36" s="162"/>
      <c r="F36" s="2"/>
    </row>
    <row r="37" spans="1:6" ht="15.75" x14ac:dyDescent="0.25">
      <c r="A37" s="162"/>
      <c r="B37" s="162"/>
      <c r="C37" s="162"/>
      <c r="D37" s="162"/>
      <c r="E37" s="162"/>
      <c r="F37" s="2"/>
    </row>
    <row r="38" spans="1:6" ht="15.75" x14ac:dyDescent="0.25">
      <c r="A38" s="16"/>
      <c r="B38" s="16"/>
      <c r="C38" s="16"/>
      <c r="D38" s="16"/>
      <c r="E38" s="16"/>
      <c r="F38" s="2"/>
    </row>
    <row r="39" spans="1:6" ht="15.75" x14ac:dyDescent="0.25">
      <c r="A39" s="15" t="s">
        <v>20</v>
      </c>
      <c r="B39" s="1"/>
      <c r="C39" s="1"/>
      <c r="D39" s="1"/>
      <c r="E39" s="1"/>
      <c r="F39" s="2"/>
    </row>
    <row r="40" spans="1:6" ht="15.75" x14ac:dyDescent="0.25">
      <c r="A40" s="1" t="s">
        <v>25</v>
      </c>
      <c r="B40" s="1"/>
      <c r="C40" s="1"/>
      <c r="D40" s="1"/>
      <c r="E40" s="1"/>
      <c r="F40" s="2"/>
    </row>
    <row r="41" spans="1:6" ht="15.75" x14ac:dyDescent="0.25">
      <c r="A41" s="1" t="s">
        <v>26</v>
      </c>
      <c r="B41" s="1"/>
      <c r="C41" s="1"/>
      <c r="D41" s="1"/>
      <c r="E41" s="1"/>
      <c r="F41" s="2"/>
    </row>
    <row r="42" spans="1:6" ht="15.75" x14ac:dyDescent="0.25">
      <c r="A42" s="1" t="s">
        <v>3</v>
      </c>
      <c r="B42" s="1"/>
      <c r="C42" s="1"/>
      <c r="D42" s="1"/>
      <c r="E42" s="4">
        <v>1863</v>
      </c>
      <c r="F42" s="26" t="s">
        <v>40</v>
      </c>
    </row>
    <row r="43" spans="1:6" ht="15.75" x14ac:dyDescent="0.25">
      <c r="A43" s="17" t="s">
        <v>24</v>
      </c>
      <c r="B43" s="18"/>
      <c r="C43" s="18"/>
      <c r="D43" s="18"/>
      <c r="E43" s="19"/>
      <c r="F43" s="2"/>
    </row>
    <row r="44" spans="1:6" ht="15.75" x14ac:dyDescent="0.25">
      <c r="A44" s="20"/>
      <c r="B44" s="21" t="s">
        <v>41</v>
      </c>
      <c r="C44" s="21"/>
      <c r="D44" s="21"/>
      <c r="E44" s="22"/>
      <c r="F44" s="32">
        <f>1863/0.75</f>
        <v>2484</v>
      </c>
    </row>
    <row r="45" spans="1:6" ht="15.75" x14ac:dyDescent="0.25">
      <c r="A45" s="23"/>
      <c r="B45" s="24" t="s">
        <v>44</v>
      </c>
      <c r="C45" s="24"/>
      <c r="D45" s="24"/>
      <c r="E45" s="25">
        <f>-F44*0.58</f>
        <v>-1440.7199999999998</v>
      </c>
      <c r="F45" s="26" t="s">
        <v>27</v>
      </c>
    </row>
    <row r="46" spans="1:6" ht="16.5" thickBot="1" x14ac:dyDescent="0.3">
      <c r="A46" s="1" t="s">
        <v>4</v>
      </c>
      <c r="B46" s="1"/>
      <c r="C46" s="1"/>
      <c r="D46" s="1"/>
      <c r="E46" s="31">
        <f>SUM(E42:E45)</f>
        <v>422.2800000000002</v>
      </c>
      <c r="F46" s="26" t="s">
        <v>28</v>
      </c>
    </row>
    <row r="47" spans="1:6" ht="16.5" thickTop="1" x14ac:dyDescent="0.25">
      <c r="A47" s="1"/>
      <c r="B47" s="1"/>
      <c r="C47" s="1"/>
      <c r="D47" s="1"/>
      <c r="E47" s="1"/>
      <c r="F47" s="2"/>
    </row>
    <row r="48" spans="1:6" ht="15.75" x14ac:dyDescent="0.25">
      <c r="A48" s="15" t="s">
        <v>21</v>
      </c>
      <c r="B48" s="1"/>
      <c r="C48" s="1"/>
      <c r="D48" s="1"/>
      <c r="E48" s="1"/>
      <c r="F48" s="2"/>
    </row>
    <row r="49" spans="1:6" ht="15.75" x14ac:dyDescent="0.25">
      <c r="A49" s="1" t="s">
        <v>10</v>
      </c>
      <c r="B49" s="1"/>
      <c r="C49" s="1"/>
      <c r="D49" s="1"/>
      <c r="E49" s="1"/>
      <c r="F49" s="2"/>
    </row>
    <row r="50" spans="1:6" ht="15.75" x14ac:dyDescent="0.25">
      <c r="A50" s="1" t="s">
        <v>11</v>
      </c>
      <c r="B50" s="1"/>
      <c r="C50" s="1"/>
      <c r="D50" s="1"/>
      <c r="E50" s="1"/>
      <c r="F50" s="2"/>
    </row>
    <row r="51" spans="1:6" ht="15.75" x14ac:dyDescent="0.25">
      <c r="A51" s="1" t="s">
        <v>39</v>
      </c>
      <c r="B51" s="1"/>
      <c r="C51" s="1"/>
      <c r="D51" s="1"/>
      <c r="E51" s="1"/>
      <c r="F51" s="2"/>
    </row>
    <row r="52" spans="1:6" ht="15.75" x14ac:dyDescent="0.25">
      <c r="A52" s="1"/>
      <c r="B52" s="1"/>
      <c r="C52" s="1"/>
      <c r="D52" s="1"/>
      <c r="E52" s="1"/>
      <c r="F52" s="2"/>
    </row>
    <row r="53" spans="1:6" ht="15.75" x14ac:dyDescent="0.25">
      <c r="A53" s="1"/>
      <c r="B53" s="1"/>
      <c r="C53" s="1"/>
      <c r="D53" s="1"/>
      <c r="E53" s="1"/>
      <c r="F53" s="2"/>
    </row>
    <row r="54" spans="1:6" ht="15.75" x14ac:dyDescent="0.25">
      <c r="A54" s="1"/>
      <c r="B54" s="1"/>
      <c r="C54" s="1"/>
      <c r="D54" s="1"/>
      <c r="E54" s="1"/>
      <c r="F54" s="2"/>
    </row>
    <row r="55" spans="1:6" ht="15.75" x14ac:dyDescent="0.25">
      <c r="A55" s="1"/>
      <c r="B55" s="1"/>
      <c r="C55" s="1"/>
      <c r="D55" s="1"/>
      <c r="E55" s="1"/>
      <c r="F55" s="2"/>
    </row>
    <row r="56" spans="1:6" ht="15.75" x14ac:dyDescent="0.25">
      <c r="A56" s="1"/>
      <c r="B56" s="1"/>
      <c r="C56" s="1"/>
      <c r="D56" s="1"/>
      <c r="E56" s="1"/>
      <c r="F56" s="2"/>
    </row>
    <row r="57" spans="1:6" ht="15.75" x14ac:dyDescent="0.25">
      <c r="A57" s="1"/>
      <c r="B57" s="1"/>
      <c r="C57" s="1"/>
      <c r="D57" s="1"/>
      <c r="E57" s="1"/>
      <c r="F57" s="2"/>
    </row>
    <row r="58" spans="1:6" ht="15.75" x14ac:dyDescent="0.25">
      <c r="A58" s="1"/>
      <c r="B58" s="1"/>
      <c r="C58" s="1"/>
      <c r="D58" s="1"/>
      <c r="E58" s="1"/>
      <c r="F58" s="2"/>
    </row>
    <row r="59" spans="1:6" ht="15.75" x14ac:dyDescent="0.25">
      <c r="A59" s="1"/>
      <c r="B59" s="1"/>
      <c r="C59" s="1"/>
      <c r="D59" s="1"/>
      <c r="E59" s="1"/>
      <c r="F59" s="2"/>
    </row>
    <row r="60" spans="1:6" ht="15.75" x14ac:dyDescent="0.25">
      <c r="A60" s="1"/>
      <c r="B60" s="1"/>
      <c r="C60" s="1"/>
      <c r="D60" s="1"/>
      <c r="E60" s="1"/>
      <c r="F60" s="2"/>
    </row>
    <row r="61" spans="1:6" ht="15.75" x14ac:dyDescent="0.25">
      <c r="A61" s="1"/>
      <c r="B61" s="1"/>
      <c r="C61" s="1"/>
      <c r="D61" s="1"/>
      <c r="E61" s="1"/>
      <c r="F61" s="2"/>
    </row>
    <row r="62" spans="1:6" ht="15.75" x14ac:dyDescent="0.25">
      <c r="A62" s="1"/>
      <c r="B62" s="1"/>
      <c r="C62" s="1"/>
      <c r="D62" s="1"/>
      <c r="E62" s="1"/>
      <c r="F62" s="2"/>
    </row>
    <row r="63" spans="1:6" ht="15.75" x14ac:dyDescent="0.25">
      <c r="A63" s="1"/>
      <c r="B63" s="1"/>
      <c r="C63" s="1"/>
      <c r="D63" s="1"/>
      <c r="E63" s="1"/>
      <c r="F63" s="2"/>
    </row>
    <row r="64" spans="1:6" ht="15.75" x14ac:dyDescent="0.25">
      <c r="A64" s="1"/>
      <c r="B64" s="1"/>
      <c r="C64" s="1"/>
      <c r="D64" s="1"/>
      <c r="E64" s="1"/>
      <c r="F64" s="2"/>
    </row>
    <row r="65" spans="1:6" ht="15.75" x14ac:dyDescent="0.25">
      <c r="A65" s="1"/>
      <c r="B65" s="1"/>
      <c r="C65" s="1"/>
      <c r="D65" s="1"/>
      <c r="E65" s="1"/>
      <c r="F65" s="2"/>
    </row>
    <row r="66" spans="1:6" ht="15.75" x14ac:dyDescent="0.25">
      <c r="A66" s="1"/>
      <c r="B66" s="1"/>
      <c r="C66" s="1"/>
      <c r="D66" s="1"/>
      <c r="E66" s="1"/>
      <c r="F66" s="2"/>
    </row>
    <row r="67" spans="1:6" ht="15.75" x14ac:dyDescent="0.25">
      <c r="A67" s="1"/>
      <c r="B67" s="1"/>
      <c r="C67" s="1"/>
      <c r="D67" s="1"/>
      <c r="E67" s="1"/>
      <c r="F67" s="2"/>
    </row>
    <row r="68" spans="1:6" ht="15.75" x14ac:dyDescent="0.25">
      <c r="A68" s="1"/>
      <c r="B68" s="1"/>
      <c r="C68" s="1"/>
      <c r="D68" s="1"/>
      <c r="E68" s="1"/>
      <c r="F68" s="2"/>
    </row>
    <row r="69" spans="1:6" ht="15.75" x14ac:dyDescent="0.25">
      <c r="A69" s="1"/>
      <c r="B69" s="1"/>
      <c r="C69" s="1"/>
      <c r="D69" s="1"/>
      <c r="E69" s="1"/>
      <c r="F69" s="2"/>
    </row>
    <row r="70" spans="1:6" ht="15.75" x14ac:dyDescent="0.25">
      <c r="A70" s="1"/>
      <c r="B70" s="1"/>
      <c r="C70" s="1"/>
      <c r="D70" s="1"/>
      <c r="E70" s="1"/>
      <c r="F70" s="2"/>
    </row>
    <row r="71" spans="1:6" ht="15.75" x14ac:dyDescent="0.25">
      <c r="A71" s="1"/>
      <c r="B71" s="1"/>
      <c r="C71" s="1"/>
      <c r="D71" s="1"/>
      <c r="E71" s="1"/>
      <c r="F71" s="2"/>
    </row>
    <row r="72" spans="1:6" ht="15.75" x14ac:dyDescent="0.25">
      <c r="A72" s="1"/>
      <c r="B72" s="1"/>
      <c r="C72" s="1"/>
      <c r="D72" s="1"/>
      <c r="E72" s="1"/>
      <c r="F72" s="2"/>
    </row>
    <row r="73" spans="1:6" ht="15.75" x14ac:dyDescent="0.25">
      <c r="A73" s="1"/>
      <c r="B73" s="1"/>
      <c r="C73" s="1"/>
      <c r="D73" s="1"/>
      <c r="E73" s="1"/>
      <c r="F73" s="2"/>
    </row>
    <row r="74" spans="1:6" ht="15.75" x14ac:dyDescent="0.25">
      <c r="A74" s="1"/>
      <c r="B74" s="1"/>
      <c r="C74" s="1"/>
      <c r="D74" s="1"/>
      <c r="E74" s="1"/>
      <c r="F74" s="2"/>
    </row>
    <row r="75" spans="1:6" ht="15.75" x14ac:dyDescent="0.25">
      <c r="A75" s="1"/>
      <c r="B75" s="1"/>
      <c r="C75" s="1"/>
      <c r="D75" s="1"/>
      <c r="E75" s="1"/>
      <c r="F75" s="2"/>
    </row>
    <row r="76" spans="1:6" ht="15.75" x14ac:dyDescent="0.25">
      <c r="A76" s="1"/>
      <c r="B76" s="1"/>
      <c r="C76" s="1"/>
      <c r="D76" s="1"/>
      <c r="E76" s="1"/>
      <c r="F76" s="2"/>
    </row>
    <row r="77" spans="1:6" ht="15.75" x14ac:dyDescent="0.25">
      <c r="A77" s="1"/>
      <c r="B77" s="1"/>
      <c r="C77" s="1"/>
      <c r="D77" s="1"/>
      <c r="E77" s="1"/>
      <c r="F77" s="2"/>
    </row>
    <row r="78" spans="1:6" ht="15.75" x14ac:dyDescent="0.25">
      <c r="A78" s="1"/>
      <c r="B78" s="1"/>
      <c r="C78" s="1"/>
      <c r="D78" s="1"/>
      <c r="E78" s="1"/>
      <c r="F78" s="2"/>
    </row>
    <row r="79" spans="1:6" ht="15.75" x14ac:dyDescent="0.25">
      <c r="A79" s="1"/>
      <c r="B79" s="1"/>
      <c r="C79" s="1"/>
      <c r="D79" s="1"/>
      <c r="E79" s="1"/>
      <c r="F79" s="2"/>
    </row>
    <row r="80" spans="1:6" ht="15.75" x14ac:dyDescent="0.25">
      <c r="A80" s="1"/>
      <c r="B80" s="1"/>
      <c r="C80" s="1"/>
      <c r="D80" s="1"/>
      <c r="E80" s="1"/>
      <c r="F80" s="2"/>
    </row>
    <row r="81" spans="1:6" ht="15.75" x14ac:dyDescent="0.25">
      <c r="A81" s="1"/>
      <c r="B81" s="1"/>
      <c r="C81" s="1"/>
      <c r="D81" s="1"/>
      <c r="E81" s="1"/>
      <c r="F81" s="2"/>
    </row>
  </sheetData>
  <mergeCells count="1">
    <mergeCell ref="A36:E37"/>
  </mergeCells>
  <pageMargins left="0.98425196850393704" right="0.98425196850393704" top="0.98425196850393704" bottom="0.98425196850393704" header="0.51181102362204722" footer="0.51181102362204722"/>
  <pageSetup scale="94" fitToHeight="0" orientation="portrait" r:id="rId1"/>
  <headerFooter alignWithMargins="0"/>
  <rowBreaks count="1" manualBreakCount="1">
    <brk id="30" max="16383"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fb6b5eda-5c64-413a-b0f8-523ccac12f5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1E135901A0B594AA1B1CD7CD0BBC823" ma:contentTypeVersion="15" ma:contentTypeDescription="Crée un document." ma:contentTypeScope="" ma:versionID="ea8e4066a067ee24b578dc1be7b6ab89">
  <xsd:schema xmlns:xsd="http://www.w3.org/2001/XMLSchema" xmlns:xs="http://www.w3.org/2001/XMLSchema" xmlns:p="http://schemas.microsoft.com/office/2006/metadata/properties" xmlns:ns3="fb6b5eda-5c64-413a-b0f8-523ccac12f5c" xmlns:ns4="a741cbf7-6fd3-431e-a913-08346dcfe6cb" targetNamespace="http://schemas.microsoft.com/office/2006/metadata/properties" ma:root="true" ma:fieldsID="60ac8fa9981cfd29375384bbb8f46925" ns3:_="" ns4:_="">
    <xsd:import namespace="fb6b5eda-5c64-413a-b0f8-523ccac12f5c"/>
    <xsd:import namespace="a741cbf7-6fd3-431e-a913-08346dcfe6c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b5eda-5c64-413a-b0f8-523ccac12f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41cbf7-6fd3-431e-a913-08346dcfe6cb"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SharingHintHash" ma:index="14"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572CB1-8BE2-416E-956C-5B6C9F7F429A}">
  <ds:schemaRefs>
    <ds:schemaRef ds:uri="http://schemas.microsoft.com/sharepoint/v3/contenttype/forms"/>
  </ds:schemaRefs>
</ds:datastoreItem>
</file>

<file path=customXml/itemProps2.xml><?xml version="1.0" encoding="utf-8"?>
<ds:datastoreItem xmlns:ds="http://schemas.openxmlformats.org/officeDocument/2006/customXml" ds:itemID="{678F0340-FBEB-4D80-9E2B-36A4E3AA0A7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fb6b5eda-5c64-413a-b0f8-523ccac12f5c"/>
    <ds:schemaRef ds:uri="a741cbf7-6fd3-431e-a913-08346dcfe6cb"/>
    <ds:schemaRef ds:uri="http://www.w3.org/XML/1998/namespace"/>
    <ds:schemaRef ds:uri="http://purl.org/dc/dcmitype/"/>
  </ds:schemaRefs>
</ds:datastoreItem>
</file>

<file path=customXml/itemProps3.xml><?xml version="1.0" encoding="utf-8"?>
<ds:datastoreItem xmlns:ds="http://schemas.openxmlformats.org/officeDocument/2006/customXml" ds:itemID="{9FDF4B19-5F0B-4919-BFDE-84F1C85682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b5eda-5c64-413a-b0f8-523ccac12f5c"/>
    <ds:schemaRef ds:uri="a741cbf7-6fd3-431e-a913-08346dcfe6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Solution</vt:lpstr>
      <vt:lpstr>En classe</vt:lpstr>
      <vt:lpstr>Solution-H2019</vt:lpstr>
      <vt:lpstr>'En classe'!Impression_des_titres</vt:lpstr>
      <vt:lpstr>Solution!Impression_des_titres</vt:lpstr>
      <vt:lpstr>'En classe'!Zone_d_impression</vt:lpstr>
      <vt:lpstr>Solution!Zone_d_impression</vt:lpstr>
    </vt:vector>
  </TitlesOfParts>
  <Company>UQTR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Boivin</dc:creator>
  <cp:lastModifiedBy>Boivin, Nicolas</cp:lastModifiedBy>
  <cp:lastPrinted>2025-11-12T14:20:15Z</cp:lastPrinted>
  <dcterms:created xsi:type="dcterms:W3CDTF">2005-07-05T19:14:21Z</dcterms:created>
  <dcterms:modified xsi:type="dcterms:W3CDTF">2025-11-12T14:20:21Z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0x010100F1E135901A0B594AA1B1CD7CD0BBC823</vt:lpwstr>
  </property>
</Properties>
</file>