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uqtrsspt-my.sharepoint.com/personal/nicolas_boivin_uqtr_ca/Documents/Portail des fiscalistes/Le pédagogique/CTB1018/ProblemesEnClasse/"/>
    </mc:Choice>
  </mc:AlternateContent>
  <xr:revisionPtr revIDLastSave="76" documentId="8_{40DB2F18-259D-430E-80E9-D5A3E710EEE3}" xr6:coauthVersionLast="47" xr6:coauthVersionMax="47" xr10:uidLastSave="{C6653F9C-3780-4DAF-B4F3-F6B6CDFE00DF}"/>
  <bookViews>
    <workbookView xWindow="-120" yWindow="-120" windowWidth="38640" windowHeight="21120" tabRatio="951" xr2:uid="{00000000-000D-0000-FFFF-FFFF00000000}"/>
  </bookViews>
  <sheets>
    <sheet name="Solution" sheetId="20" r:id="rId1"/>
  </sheets>
  <externalReferences>
    <externalReference r:id="rId2"/>
  </externalReferences>
  <definedNames>
    <definedName name="ACTIF" localSheetId="0">#REF!</definedName>
    <definedName name="ACTIF">#N/A</definedName>
    <definedName name="BNR" localSheetId="0">[1]BILAN!#REF!</definedName>
    <definedName name="BNR">[1]BILAN!#REF!</definedName>
    <definedName name="EVOLCUM" localSheetId="0">#REF!</definedName>
    <definedName name="EVOLCUM">#N/A</definedName>
    <definedName name="EVOLMEN" localSheetId="0">#REF!</definedName>
    <definedName name="EVOLMEN">#N/A</definedName>
    <definedName name="_xlnm.Print_Titles" localSheetId="0">#N/A</definedName>
    <definedName name="PASSIF" localSheetId="0">#REF!</definedName>
    <definedName name="PASSIF">#N/A</definedName>
    <definedName name="RESULCUM" localSheetId="0">#REF!</definedName>
    <definedName name="RESULCUM">#N/A</definedName>
    <definedName name="RESULMEN" localSheetId="0">#REF!</definedName>
    <definedName name="RESULMEN">#N/A</definedName>
    <definedName name="_xlnm.Print_Area"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20" l="1"/>
  <c r="F69" i="20"/>
  <c r="F72" i="20"/>
  <c r="F74" i="20"/>
  <c r="F73" i="20"/>
  <c r="F71" i="20"/>
  <c r="F70" i="20"/>
  <c r="F92" i="20"/>
  <c r="F91" i="20"/>
  <c r="F90" i="20"/>
  <c r="F89" i="20"/>
  <c r="E82" i="20"/>
  <c r="F82" i="20"/>
  <c r="F143" i="20"/>
  <c r="E81" i="20"/>
  <c r="F81" i="20"/>
  <c r="H81" i="20"/>
  <c r="E80" i="20"/>
  <c r="F80" i="20"/>
  <c r="H80" i="20"/>
  <c r="E79" i="20"/>
  <c r="F79" i="20"/>
  <c r="E78" i="20"/>
  <c r="F78" i="20"/>
  <c r="H78" i="20"/>
  <c r="H73" i="20"/>
  <c r="H72" i="20"/>
  <c r="H71" i="20"/>
  <c r="H70" i="20"/>
  <c r="F142" i="20"/>
  <c r="F68" i="20"/>
  <c r="H68" i="20"/>
  <c r="F95" i="20"/>
  <c r="F96" i="20"/>
  <c r="E93" i="20"/>
  <c r="E97" i="20"/>
  <c r="E75" i="20"/>
  <c r="E77" i="20"/>
  <c r="E83" i="20"/>
  <c r="E84" i="20"/>
  <c r="F144" i="20"/>
  <c r="H74" i="20"/>
  <c r="H77" i="20"/>
  <c r="H84" i="20"/>
  <c r="N77" i="20"/>
  <c r="N78" i="20"/>
  <c r="N79" i="20"/>
  <c r="N80" i="20"/>
  <c r="N81" i="20"/>
  <c r="N82" i="20"/>
  <c r="N83" i="20"/>
  <c r="N84" i="20"/>
  <c r="L85" i="20"/>
  <c r="M85" i="20"/>
  <c r="C37" i="20"/>
  <c r="C38" i="20"/>
  <c r="D8" i="20"/>
  <c r="J12" i="20"/>
  <c r="J14" i="20"/>
  <c r="D30" i="20"/>
  <c r="D31" i="20" s="1"/>
  <c r="G18" i="20"/>
  <c r="G22" i="20"/>
  <c r="F93" i="20"/>
  <c r="F97" i="20"/>
  <c r="N86" i="20"/>
  <c r="F75" i="20"/>
  <c r="H75" i="20"/>
  <c r="F145" i="20"/>
  <c r="E85" i="20"/>
  <c r="E86" i="20"/>
  <c r="E99" i="20"/>
  <c r="N85" i="20"/>
  <c r="G24" i="20"/>
  <c r="D12" i="20"/>
  <c r="D13" i="20"/>
  <c r="H79" i="20"/>
  <c r="H85" i="20"/>
  <c r="F85" i="20"/>
  <c r="H86" i="20"/>
  <c r="H103" i="20"/>
  <c r="F86" i="20"/>
  <c r="H104" i="20"/>
  <c r="J103" i="20"/>
  <c r="F139" i="20"/>
  <c r="F140" i="20"/>
  <c r="F99" i="20"/>
  <c r="J16" i="20" l="1"/>
</calcChain>
</file>

<file path=xl/sharedStrings.xml><?xml version="1.0" encoding="utf-8"?>
<sst xmlns="http://schemas.openxmlformats.org/spreadsheetml/2006/main" count="162" uniqueCount="138">
  <si>
    <t>*</t>
  </si>
  <si>
    <t>Note 1</t>
  </si>
  <si>
    <t>Note 2</t>
  </si>
  <si>
    <t>Note 3</t>
  </si>
  <si>
    <t>1-</t>
  </si>
  <si>
    <t>GCI sur AAPE</t>
  </si>
  <si>
    <t>MOINS:</t>
  </si>
  <si>
    <t>PDTPE cumulatives</t>
  </si>
  <si>
    <t>PNCP au 31 décembre 20XX</t>
  </si>
  <si>
    <t xml:space="preserve">Frais de placements cumulatifs jusqu'au 31 décembre 20WW </t>
  </si>
  <si>
    <t>Frais de placements en 20XX (Perte de biens)</t>
  </si>
  <si>
    <t>Frais de placements "cumulatifs" au 31 décembre 20XX</t>
  </si>
  <si>
    <t xml:space="preserve">Revenus de placements cumulatifs jusqu'au 31 décembre 20WW </t>
  </si>
  <si>
    <t>Revenus de placements en 20XX (Revenu de biens)</t>
  </si>
  <si>
    <t>Revenus de placements "cumulatifs" au 31 décembre 20XX</t>
  </si>
  <si>
    <t>2-</t>
  </si>
  <si>
    <t>Montant disponible à vie</t>
  </si>
  <si>
    <t>Montant déjà utilisé</t>
  </si>
  <si>
    <t>Action d’une société donnée qui rencontrent les conditions suivantes :</t>
  </si>
  <si>
    <t>La société donnée est une société privée sous contrôle canadien</t>
  </si>
  <si>
    <t>Tout au long des 2 ans précédant la date de disposition des actions, 50 % ou plus de la JVM des actifs de la société donnée est utilisé activement dans une entreprise au Canada</t>
  </si>
  <si>
    <t>La journée de la disposition des actions, 90 % ou plus de la JVM des actifs de la société donnée est utilisé activement dans une entreprise au Canada</t>
  </si>
  <si>
    <t>Action admissible de petite entreprise (AAPE)</t>
  </si>
  <si>
    <t>Les actions ont été détenues par le particulier durant une période minimale de 2 ans précédant la date de leur disposition</t>
  </si>
  <si>
    <t>Notes 1 et 2</t>
  </si>
  <si>
    <t xml:space="preserve">PD = </t>
  </si>
  <si>
    <t xml:space="preserve">PBR = </t>
  </si>
  <si>
    <t>GC =</t>
  </si>
  <si>
    <t>GCI =</t>
  </si>
  <si>
    <t>Note 2B</t>
  </si>
  <si>
    <t>- Redresser les postes d’actifs à leur JVM (en utilisant l'offre d'achat d'actions)</t>
  </si>
  <si>
    <t>ACTIF</t>
  </si>
  <si>
    <t>JVM</t>
  </si>
  <si>
    <t>Actif à court terme</t>
  </si>
  <si>
    <t xml:space="preserve">  Encaisse  </t>
  </si>
  <si>
    <t xml:space="preserve">  Placements boursiers</t>
  </si>
  <si>
    <t xml:space="preserve">  Débiteurs</t>
  </si>
  <si>
    <t xml:space="preserve">  Impôts à recevoir</t>
  </si>
  <si>
    <t xml:space="preserve">  Stocks</t>
  </si>
  <si>
    <t xml:space="preserve">  Acomptes provisionnels</t>
  </si>
  <si>
    <t xml:space="preserve">  Frais payés d'avance</t>
  </si>
  <si>
    <t>Immobilisations</t>
  </si>
  <si>
    <t xml:space="preserve">  Améliorations locatives</t>
  </si>
  <si>
    <t xml:space="preserve">  Équipements</t>
  </si>
  <si>
    <t xml:space="preserve">  Matériel informatique</t>
  </si>
  <si>
    <t xml:space="preserve">  Mobilier</t>
  </si>
  <si>
    <t xml:space="preserve">  Automobile pour les livraisons</t>
  </si>
  <si>
    <t xml:space="preserve">  Terrain vacant - municipalité de St-Grégoire</t>
  </si>
  <si>
    <t xml:space="preserve">  Achalandage</t>
  </si>
  <si>
    <t>TOTAL DE L'ACTIF</t>
  </si>
  <si>
    <t>PASSIF</t>
  </si>
  <si>
    <t>Créditeurs</t>
  </si>
  <si>
    <t xml:space="preserve">  Fournisseurs</t>
  </si>
  <si>
    <t xml:space="preserve"> </t>
  </si>
  <si>
    <t xml:space="preserve">  Permis à payer</t>
  </si>
  <si>
    <t xml:space="preserve">  Revenus perçus d'avance</t>
  </si>
  <si>
    <t xml:space="preserve">  Passif d'impôt futur</t>
  </si>
  <si>
    <t xml:space="preserve">  Dette à long terme</t>
  </si>
  <si>
    <t>TOTAL DU PASSIF</t>
  </si>
  <si>
    <t>AVOIR DES ACTIONNAIRES</t>
  </si>
  <si>
    <t>Stipulé dans l'offre d'achat</t>
  </si>
  <si>
    <t xml:space="preserve">  Avance de l'actionnaire</t>
  </si>
  <si>
    <t>Aucune utilité pour l'entreprise</t>
  </si>
  <si>
    <t xml:space="preserve"> =</t>
  </si>
  <si>
    <t xml:space="preserve">CORRESPOND À LA </t>
  </si>
  <si>
    <t>VALEUR DES ACTIONS</t>
  </si>
  <si>
    <t>CONCLUSION = OUI, 90 % ou plus de la JVM des actifs de la société donnée est utilisé activement dans une entreprise au Canada</t>
  </si>
  <si>
    <t>FOURNISSEURS = PLUG</t>
  </si>
  <si>
    <t>Voir formule dans la cellule</t>
  </si>
  <si>
    <t>Constitue le fonds de roulement utilisé pour l'entreprise</t>
  </si>
  <si>
    <t>Cout</t>
  </si>
  <si>
    <t>Note 2A</t>
  </si>
  <si>
    <t>Il faut analyser le bilan de la société en date du 31 décembre 20XX. Tenir compte des 2 préoccupations :</t>
  </si>
  <si>
    <t>CONCLUSION = OUI, 50 % ou plus de la JVM des actifs de la société donnée est utilisé activement dans une entreprise au Canada</t>
  </si>
  <si>
    <t>Il faut analyser le bilan de la société pour quelques dates les plus représentatives possibles de la période de 2 ans s’échelonnant du 31 décembre 20VV au 31 décembre 20XX.</t>
  </si>
  <si>
    <t>Tenir compte des 2 préoccupations suivantes :</t>
  </si>
  <si>
    <t>Le défi pratique ici est de valider ce critère à l'aide d'une analyse qui est à la fois rigoureuse (niveau de certitude élevé face à la conclusion obtenue) et efficiente (en temps).</t>
  </si>
  <si>
    <t>Dans le présent cas, cette seconde approche semble concluante. Voici pourquoi :</t>
  </si>
  <si>
    <t>20VV</t>
  </si>
  <si>
    <t>20WW</t>
  </si>
  <si>
    <t>20XX</t>
  </si>
  <si>
    <t>Voir analyse plus haut</t>
  </si>
  <si>
    <t>- La DGC est égale au moindre des 2 montants suivants :</t>
  </si>
  <si>
    <t>Analyse</t>
  </si>
  <si>
    <r>
      <t>Critère à analyser : "</t>
    </r>
    <r>
      <rPr>
        <u/>
        <sz val="12"/>
        <rFont val="Times New Roman"/>
        <family val="1"/>
      </rPr>
      <t>Tout au long des 2 ans précédant la date de disposition des actions</t>
    </r>
    <r>
      <rPr>
        <sz val="12"/>
        <rFont val="Times New Roman"/>
        <family val="1"/>
      </rPr>
      <t xml:space="preserve">, 50 % ou plus de la JVM des actifs de la société donnée est utilisé activement dans une entreprise au Canada." </t>
    </r>
  </si>
  <si>
    <t>- À la lecture des bilans, on constate que la valeur comptable des différents postes a très peu variée d'une année à l'autre. Conséquemment, leur JVM aussi.</t>
  </si>
  <si>
    <t>- Ignorer les passifs car non utiles dans l'analyse du ratio (%)</t>
  </si>
  <si>
    <t>Ignorer les passifs car non utiles dans l'analyse du ratio (%)</t>
  </si>
  <si>
    <t>Une seconde approche possible serait d'effectuer une analyse des différents postes d'actifs (à la JVM) telle que présentée plus haut et ce, pour les 3 jours dont l'information est disponible aux bilans (31 décembre 20VV, 20WW et 20XX). Cette approche est assurément efficiente puisqu'elle comporte uniquement 3 analyses à effectuer. Cependant, il faut être prudent quant aux résultats obtenus puisqu'une très petite proportion de la période visée a été analysée (3 jours / 720 jours).</t>
  </si>
  <si>
    <t xml:space="preserve">PNCP au 31 décembre 20XX (368 242 $ - 364 242 $) </t>
  </si>
  <si>
    <t>Varie peu selon les bilans …</t>
  </si>
  <si>
    <t>Voir Annexe T657 au 31-12-20XX (2e colonne)</t>
  </si>
  <si>
    <t>Voir Annexe T657 au 31-12-20XX (dernière colonne)</t>
  </si>
  <si>
    <r>
      <t>Afin de valider la partie du critère mentionnant "</t>
    </r>
    <r>
      <rPr>
        <u/>
        <sz val="12"/>
        <rFont val="Times New Roman"/>
        <family val="1"/>
      </rPr>
      <t>Tout au long des 2 ans précédant la date de disposition des actions...</t>
    </r>
    <r>
      <rPr>
        <sz val="12"/>
        <rFont val="Times New Roman"/>
        <family val="1"/>
      </rPr>
      <t>", une première approche possible serait d'effectuer une analyse des différents postes d'actifs (à la JVM) telle que présentée plus haut et ce, pour les 720 jours (2 ans x 365 jours) présents dans la période visée. Cette approche est assurément rigoureuse (720 analyses effectuées) mais aucunement efficiente (en temps...).</t>
    </r>
  </si>
  <si>
    <t>Am. Cum. 20XX</t>
  </si>
  <si>
    <t xml:space="preserve">Voir Annexe T936               au 31-12-20XX </t>
  </si>
  <si>
    <t>Établissement de la JVM</t>
  </si>
  <si>
    <t>Valeur indiquée au bilan (20XX)</t>
  </si>
  <si>
    <t xml:space="preserve">JVM total des actifs </t>
  </si>
  <si>
    <t xml:space="preserve">JVM Placements </t>
  </si>
  <si>
    <t xml:space="preserve">JVM Automobile </t>
  </si>
  <si>
    <t xml:space="preserve">JVM Terrain </t>
  </si>
  <si>
    <t>JVM des actifs utilisés activement                dans une entreprise</t>
  </si>
  <si>
    <t>% de la JVM des actifs utilisés activement dans une entreprise</t>
  </si>
  <si>
    <t xml:space="preserve">  Automobile - usage perso. exclusif pour l'action.</t>
  </si>
  <si>
    <t xml:space="preserve">     (voir le capital actions au bilan). </t>
  </si>
  <si>
    <t>- Louis Gauthier est un particulier</t>
  </si>
  <si>
    <t>- Louis Gauthier est résident canadien toute l'année</t>
  </si>
  <si>
    <t>(la moitié de 800 000 $)</t>
  </si>
  <si>
    <t xml:space="preserve">     La société a reçu 5 250 $ (la moitié de 10 500 $) lors de cette souscription par M. Gauthier.</t>
  </si>
  <si>
    <t xml:space="preserve">     Conséquemment, on peut conclure que le PBR (prix payé) par M. Gauthier pour ses actions est de 5 250 $.</t>
  </si>
  <si>
    <t>70 % du coût d’acquisition</t>
  </si>
  <si>
    <t>85 % de la VC</t>
  </si>
  <si>
    <t>Arrondissons à 460 000 $</t>
  </si>
  <si>
    <t>- À un moment donné durant ces 2 ans, les 3 postes d'actifs NON utilisés activement dans une entreprise (Placements, Automobile et Terrain) auraient dû atteindre, ensembles, une JVM d'environ 460 000 $ afin de "contaminer" le ratio demandé (50 %). Cela est très peu probable :</t>
  </si>
  <si>
    <t xml:space="preserve">JVM représentant le seuil de 50 % </t>
  </si>
  <si>
    <t>Très peu probable qu'ils aient atteint, ensembles, une JVM de 460 000 $ durant ces 2 ans…</t>
  </si>
  <si>
    <t>(la moitié de 10 500 $) M. Gauthier a souscrit à 250 actions ordinaires (la moitié des 500) en 2000.</t>
  </si>
  <si>
    <t>Indications provenant de l'offre d'achat d'actions (VC = valeur comptable)</t>
  </si>
  <si>
    <t>Seuil réellement atteint</t>
  </si>
  <si>
    <t>Louis Gauthier</t>
  </si>
  <si>
    <t>3b) GCI-PCD =</t>
  </si>
  <si>
    <t>…</t>
  </si>
  <si>
    <t>REVENU =</t>
  </si>
  <si>
    <t>DGC =</t>
  </si>
  <si>
    <t>REVENU IMPOSABLE =</t>
  </si>
  <si>
    <t>Déclaration de revenus</t>
  </si>
  <si>
    <t>100 % de la VC</t>
  </si>
  <si>
    <t>95 % du coût d’acquisition</t>
  </si>
  <si>
    <t>(APPROXIMATIVEMENT
800 000 $)</t>
  </si>
  <si>
    <t>Semaine 10 - Solution</t>
  </si>
  <si>
    <t>Calcul de la déduction pour gains en capital (DGC) pour M. Louis Gauthier</t>
  </si>
  <si>
    <t>(-)</t>
  </si>
  <si>
    <t xml:space="preserve">x 50 % = </t>
  </si>
  <si>
    <t>- L'offre d'achat d'actions mentionne: " Ces justes valeurs marchandes, déterminées au 31 décembre 20XX, reflètent aussi de façon raisonnable la juste valeur marchande des éléments d’actifs et ce, pour la période du 31 décembre 20VV au 31 décembre 20XX."</t>
  </si>
  <si>
    <t>Seuil de 50 % à ne pas atteindre</t>
  </si>
  <si>
    <t>(x = 700 000 $)</t>
  </si>
  <si>
    <t>(si 350 000 $ est la DGC déduite en 2001, à 50 %, alors x = le montant disponible, utilisé en 2001, à 100 %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</si>
</sst>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0\ &quot;$&quot;_);\(#,##0\ &quot;$&quot;\)"/>
    <numFmt numFmtId="44" formatCode="_ * #,##0.00_)\ &quot;$&quot;_ ;_ * \(#,##0.00\)\ &quot;$&quot;_ ;_ * &quot;-&quot;??_)\ &quot;$&quot;_ ;_ @_ "/>
    <numFmt numFmtId="164" formatCode="_ * #,##0.00_)\ _$_ ;_ * \(#,##0.00\)\ _$_ ;_ * &quot;-&quot;??_)\ _$_ ;_ @_ "/>
    <numFmt numFmtId="165" formatCode="_ * #,##0.00_)\ [$€-1]_ ;_ * \(#,##0.00\)\ [$€-1]_ ;_ * &quot;-&quot;??_)\ [$€-1]_ "/>
    <numFmt numFmtId="166" formatCode="0.0%"/>
  </numFmts>
  <fonts count="17" x14ac:knownFonts="1">
    <font>
      <sz val="12"/>
      <name val="Times New Roman"/>
    </font>
    <font>
      <sz val="12"/>
      <name val="Times New Roman"/>
    </font>
    <font>
      <u/>
      <sz val="12"/>
      <name val="Times New Roman"/>
      <family val="1"/>
    </font>
    <font>
      <sz val="12"/>
      <name val="Times New Roman"/>
      <family val="1"/>
    </font>
    <font>
      <i/>
      <sz val="12"/>
      <name val="Times New Roman"/>
      <family val="1"/>
    </font>
    <font>
      <b/>
      <sz val="12"/>
      <name val="Times New Roman"/>
      <family val="1"/>
    </font>
    <font>
      <b/>
      <u/>
      <sz val="12"/>
      <name val="Times New Roman"/>
      <family val="1"/>
    </font>
    <font>
      <b/>
      <sz val="14"/>
      <name val="Times New Roman"/>
      <family val="1"/>
    </font>
    <font>
      <sz val="12"/>
      <name val="Times New Roman"/>
      <family val="1"/>
    </font>
    <font>
      <sz val="11"/>
      <name val="Arial"/>
      <family val="2"/>
    </font>
    <font>
      <sz val="12"/>
      <name val="Times New Roman"/>
      <family val="1"/>
    </font>
    <font>
      <sz val="11"/>
      <name val="Bookman Old Style"/>
      <family val="1"/>
    </font>
    <font>
      <sz val="14"/>
      <name val="Times New Roman"/>
      <family val="1"/>
    </font>
    <font>
      <i/>
      <sz val="10"/>
      <name val="Times New Roman"/>
      <family val="1"/>
    </font>
    <font>
      <sz val="12"/>
      <name val="Times New Roman"/>
      <family val="1"/>
    </font>
    <font>
      <sz val="11"/>
      <color theme="1"/>
      <name val="Calibri"/>
      <family val="2"/>
      <scheme val="minor"/>
    </font>
    <font>
      <b/>
      <i/>
      <sz val="12"/>
      <name val="Times New Roman"/>
      <family val="1"/>
    </font>
  </fonts>
  <fills count="7">
    <fill>
      <patternFill patternType="none"/>
    </fill>
    <fill>
      <patternFill patternType="gray125"/>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399975585192419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double">
        <color indexed="64"/>
      </bottom>
      <diagonal/>
    </border>
    <border>
      <left/>
      <right/>
      <top style="thin">
        <color indexed="64"/>
      </top>
      <bottom/>
      <diagonal/>
    </border>
    <border>
      <left style="thin">
        <color indexed="64"/>
      </left>
      <right/>
      <top/>
      <bottom/>
      <diagonal/>
    </border>
    <border>
      <left/>
      <right/>
      <top style="thin">
        <color indexed="64"/>
      </top>
      <bottom style="dotted">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s>
  <cellStyleXfs count="18">
    <xf numFmtId="0" fontId="0" fillId="0" borderId="0"/>
    <xf numFmtId="165" fontId="1" fillId="0" borderId="0" applyFont="0" applyFill="0" applyBorder="0" applyAlignment="0" applyProtection="0"/>
    <xf numFmtId="165" fontId="3" fillId="0" borderId="0" applyFont="0" applyFill="0" applyBorder="0" applyAlignment="0" applyProtection="0"/>
    <xf numFmtId="164" fontId="15" fillId="0" borderId="0" applyFont="0" applyFill="0" applyBorder="0" applyAlignment="0" applyProtection="0"/>
    <xf numFmtId="44" fontId="8"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11" fillId="0" borderId="0" applyFont="0" applyFill="0" applyBorder="0" applyAlignment="0" applyProtection="0"/>
    <xf numFmtId="44" fontId="14" fillId="0" borderId="0" applyFont="0" applyFill="0" applyBorder="0" applyAlignment="0" applyProtection="0"/>
    <xf numFmtId="0" fontId="15" fillId="0" borderId="0"/>
    <xf numFmtId="0" fontId="9" fillId="0" borderId="0"/>
    <xf numFmtId="0" fontId="3" fillId="0" borderId="0"/>
    <xf numFmtId="0" fontId="11" fillId="0" borderId="0"/>
    <xf numFmtId="0" fontId="3" fillId="0" borderId="0"/>
    <xf numFmtId="9" fontId="9" fillId="0" borderId="0" applyFont="0" applyFill="0" applyBorder="0" applyAlignment="0" applyProtection="0"/>
    <xf numFmtId="9" fontId="11" fillId="0" borderId="0" applyFont="0" applyFill="0" applyBorder="0" applyAlignment="0" applyProtection="0"/>
  </cellStyleXfs>
  <cellXfs count="206">
    <xf numFmtId="0" fontId="0" fillId="0" borderId="0" xfId="0"/>
    <xf numFmtId="5" fontId="0" fillId="0" borderId="0" xfId="0" applyNumberFormat="1"/>
    <xf numFmtId="5" fontId="2" fillId="0" borderId="0" xfId="0" applyNumberFormat="1" applyFont="1"/>
    <xf numFmtId="5" fontId="4" fillId="0" borderId="0" xfId="0" applyNumberFormat="1" applyFont="1"/>
    <xf numFmtId="5" fontId="0" fillId="0" borderId="0" xfId="0" applyNumberFormat="1" applyBorder="1"/>
    <xf numFmtId="5" fontId="3" fillId="0" borderId="0" xfId="0" applyNumberFormat="1" applyFont="1"/>
    <xf numFmtId="5" fontId="5" fillId="0" borderId="0" xfId="0" applyNumberFormat="1" applyFont="1"/>
    <xf numFmtId="5" fontId="3" fillId="0" borderId="0" xfId="0" applyNumberFormat="1" applyFont="1" applyAlignment="1">
      <alignment horizontal="right"/>
    </xf>
    <xf numFmtId="5" fontId="3" fillId="0" borderId="1" xfId="0" applyNumberFormat="1" applyFont="1" applyBorder="1"/>
    <xf numFmtId="5" fontId="4" fillId="0" borderId="0" xfId="0" applyNumberFormat="1" applyFont="1" applyFill="1"/>
    <xf numFmtId="5" fontId="3" fillId="0" borderId="0" xfId="0" applyNumberFormat="1" applyFont="1" applyFill="1"/>
    <xf numFmtId="5" fontId="3" fillId="0" borderId="0" xfId="0" applyNumberFormat="1" applyFont="1" applyBorder="1" applyAlignment="1">
      <alignment horizontal="right"/>
    </xf>
    <xf numFmtId="5" fontId="0" fillId="0" borderId="2" xfId="0" applyNumberFormat="1" applyBorder="1"/>
    <xf numFmtId="5" fontId="4" fillId="0" borderId="0" xfId="0" applyNumberFormat="1" applyFont="1" applyBorder="1"/>
    <xf numFmtId="5" fontId="5" fillId="0" borderId="0" xfId="15" applyNumberFormat="1" applyFont="1" applyFill="1" applyBorder="1" applyAlignment="1">
      <alignment horizontal="center" vertical="center" wrapText="1"/>
    </xf>
    <xf numFmtId="5" fontId="3" fillId="0" borderId="3" xfId="0" applyNumberFormat="1" applyFont="1" applyBorder="1"/>
    <xf numFmtId="5" fontId="3" fillId="0" borderId="0" xfId="0" applyNumberFormat="1" applyFont="1" applyBorder="1"/>
    <xf numFmtId="5" fontId="3" fillId="0" borderId="0" xfId="0" applyNumberFormat="1" applyFont="1" applyFill="1" applyBorder="1"/>
    <xf numFmtId="5" fontId="5" fillId="0" borderId="0" xfId="0" applyNumberFormat="1" applyFont="1" applyBorder="1"/>
    <xf numFmtId="5" fontId="0" fillId="0" borderId="0" xfId="0" applyNumberFormat="1" applyBorder="1" applyAlignment="1"/>
    <xf numFmtId="5" fontId="3" fillId="0" borderId="0" xfId="0" quotePrefix="1" applyNumberFormat="1" applyFont="1"/>
    <xf numFmtId="5" fontId="3" fillId="0" borderId="4" xfId="0" applyNumberFormat="1" applyFont="1" applyBorder="1"/>
    <xf numFmtId="5" fontId="3" fillId="0" borderId="5" xfId="0" applyNumberFormat="1" applyFont="1" applyBorder="1"/>
    <xf numFmtId="5" fontId="3" fillId="0" borderId="0" xfId="0" applyNumberFormat="1" applyFont="1" applyAlignment="1"/>
    <xf numFmtId="5" fontId="5" fillId="0" borderId="5" xfId="0" applyNumberFormat="1" applyFont="1" applyBorder="1"/>
    <xf numFmtId="5" fontId="2" fillId="0" borderId="5" xfId="0" applyNumberFormat="1" applyFont="1" applyBorder="1"/>
    <xf numFmtId="5" fontId="3" fillId="0" borderId="5" xfId="0" applyNumberFormat="1" applyFont="1" applyBorder="1" applyAlignment="1" applyProtection="1">
      <alignment horizontal="left"/>
    </xf>
    <xf numFmtId="5" fontId="2" fillId="0" borderId="5" xfId="0" applyNumberFormat="1" applyFont="1" applyBorder="1" applyAlignment="1" applyProtection="1">
      <alignment horizontal="left"/>
    </xf>
    <xf numFmtId="5" fontId="3" fillId="0" borderId="6" xfId="0" applyNumberFormat="1" applyFont="1" applyBorder="1"/>
    <xf numFmtId="37" fontId="3" fillId="0" borderId="0" xfId="0" applyNumberFormat="1" applyFont="1" applyBorder="1" applyProtection="1"/>
    <xf numFmtId="5" fontId="3" fillId="0" borderId="7" xfId="0" applyNumberFormat="1" applyFont="1" applyBorder="1"/>
    <xf numFmtId="5" fontId="3" fillId="0" borderId="5" xfId="0" applyNumberFormat="1" applyFont="1" applyBorder="1" applyAlignment="1"/>
    <xf numFmtId="5" fontId="3" fillId="0" borderId="0" xfId="0" applyNumberFormat="1" applyFont="1" applyBorder="1" applyAlignment="1"/>
    <xf numFmtId="5" fontId="3" fillId="0" borderId="0" xfId="0" applyNumberFormat="1" applyFont="1" applyBorder="1" applyAlignment="1">
      <alignment vertical="center"/>
    </xf>
    <xf numFmtId="5" fontId="3" fillId="0" borderId="5" xfId="0" applyNumberFormat="1" applyFont="1" applyBorder="1" applyAlignment="1" applyProtection="1">
      <alignment horizontal="left" vertical="center"/>
    </xf>
    <xf numFmtId="5" fontId="5" fillId="0" borderId="1" xfId="0" applyNumberFormat="1" applyFont="1" applyBorder="1" applyAlignment="1">
      <alignment horizontal="center" wrapText="1"/>
    </xf>
    <xf numFmtId="5" fontId="7" fillId="0" borderId="0" xfId="0" applyNumberFormat="1" applyFont="1"/>
    <xf numFmtId="5" fontId="3" fillId="0" borderId="5" xfId="0" applyNumberFormat="1" applyFont="1" applyBorder="1" applyAlignment="1">
      <alignment vertical="center"/>
    </xf>
    <xf numFmtId="5" fontId="3" fillId="0" borderId="8" xfId="0" applyNumberFormat="1" applyFont="1" applyBorder="1"/>
    <xf numFmtId="5" fontId="3" fillId="2" borderId="0" xfId="0" applyNumberFormat="1" applyFont="1" applyFill="1"/>
    <xf numFmtId="5" fontId="0" fillId="3" borderId="0" xfId="0" applyNumberFormat="1" applyFill="1"/>
    <xf numFmtId="5" fontId="3" fillId="3" borderId="0" xfId="0" applyNumberFormat="1" applyFont="1" applyFill="1"/>
    <xf numFmtId="37" fontId="13" fillId="3" borderId="0" xfId="0" applyNumberFormat="1" applyFont="1" applyFill="1"/>
    <xf numFmtId="5" fontId="3" fillId="3" borderId="1" xfId="0" applyNumberFormat="1" applyFont="1" applyFill="1" applyBorder="1"/>
    <xf numFmtId="5" fontId="3" fillId="3" borderId="9" xfId="0" applyNumberFormat="1" applyFont="1" applyFill="1" applyBorder="1"/>
    <xf numFmtId="5" fontId="4" fillId="3" borderId="0" xfId="0" applyNumberFormat="1" applyFont="1" applyFill="1"/>
    <xf numFmtId="5" fontId="0" fillId="0" borderId="0" xfId="0" applyNumberFormat="1" applyAlignment="1"/>
    <xf numFmtId="5" fontId="0" fillId="3" borderId="0" xfId="0" applyNumberFormat="1" applyFill="1" applyAlignment="1"/>
    <xf numFmtId="5" fontId="3" fillId="0" borderId="5" xfId="0" quotePrefix="1" applyNumberFormat="1" applyFont="1" applyBorder="1" applyAlignment="1">
      <alignment horizontal="left" wrapText="1"/>
    </xf>
    <xf numFmtId="5" fontId="3" fillId="0" borderId="0" xfId="0" quotePrefix="1" applyNumberFormat="1" applyFont="1" applyBorder="1" applyAlignment="1">
      <alignment horizontal="left" wrapText="1"/>
    </xf>
    <xf numFmtId="5" fontId="3" fillId="0" borderId="2" xfId="0" quotePrefix="1" applyNumberFormat="1" applyFont="1" applyBorder="1" applyAlignment="1">
      <alignment horizontal="left" wrapText="1"/>
    </xf>
    <xf numFmtId="5" fontId="3" fillId="0" borderId="5" xfId="0" quotePrefix="1" applyNumberFormat="1" applyFont="1" applyBorder="1" applyAlignment="1"/>
    <xf numFmtId="5" fontId="3" fillId="0" borderId="0" xfId="0" quotePrefix="1" applyNumberFormat="1" applyFont="1" applyBorder="1" applyAlignment="1"/>
    <xf numFmtId="5" fontId="3" fillId="0" borderId="2" xfId="0" quotePrefix="1" applyNumberFormat="1" applyFont="1" applyBorder="1" applyAlignment="1"/>
    <xf numFmtId="5" fontId="3" fillId="0" borderId="5" xfId="0" quotePrefix="1" applyNumberFormat="1" applyFont="1" applyBorder="1" applyAlignment="1">
      <alignment horizontal="left"/>
    </xf>
    <xf numFmtId="5" fontId="3" fillId="0" borderId="0" xfId="0" quotePrefix="1" applyNumberFormat="1" applyFont="1" applyBorder="1" applyAlignment="1">
      <alignment horizontal="left"/>
    </xf>
    <xf numFmtId="5" fontId="3" fillId="0" borderId="2" xfId="0" quotePrefix="1" applyNumberFormat="1" applyFont="1" applyBorder="1" applyAlignment="1">
      <alignment horizontal="left"/>
    </xf>
    <xf numFmtId="5" fontId="6" fillId="0" borderId="0" xfId="0" quotePrefix="1" applyNumberFormat="1" applyFont="1" applyBorder="1" applyAlignment="1">
      <alignment horizontal="center"/>
    </xf>
    <xf numFmtId="5" fontId="4" fillId="0" borderId="0" xfId="0" quotePrefix="1" applyNumberFormat="1" applyFont="1" applyBorder="1" applyAlignment="1">
      <alignment horizontal="left"/>
    </xf>
    <xf numFmtId="5" fontId="3" fillId="0" borderId="10" xfId="0" quotePrefix="1" applyNumberFormat="1" applyFont="1" applyBorder="1" applyAlignment="1">
      <alignment horizontal="left" wrapText="1"/>
    </xf>
    <xf numFmtId="5" fontId="3" fillId="0" borderId="11" xfId="0" quotePrefix="1" applyNumberFormat="1" applyFont="1" applyBorder="1" applyAlignment="1">
      <alignment horizontal="left" wrapText="1"/>
    </xf>
    <xf numFmtId="5" fontId="3" fillId="0" borderId="12" xfId="0" quotePrefix="1" applyNumberFormat="1" applyFont="1" applyBorder="1" applyAlignment="1">
      <alignment horizontal="left" wrapText="1"/>
    </xf>
    <xf numFmtId="5" fontId="3" fillId="0" borderId="0" xfId="0" quotePrefix="1" applyNumberFormat="1" applyFont="1" applyBorder="1" applyAlignment="1">
      <alignment horizontal="right"/>
    </xf>
    <xf numFmtId="37" fontId="3" fillId="0" borderId="13" xfId="0" quotePrefix="1" applyNumberFormat="1" applyFont="1" applyBorder="1" applyAlignment="1">
      <alignment vertical="center" wrapText="1"/>
    </xf>
    <xf numFmtId="5" fontId="2" fillId="0" borderId="14" xfId="0" quotePrefix="1" applyNumberFormat="1" applyFont="1" applyBorder="1"/>
    <xf numFmtId="5" fontId="0" fillId="0" borderId="4" xfId="0" applyNumberFormat="1" applyBorder="1"/>
    <xf numFmtId="5" fontId="5" fillId="0" borderId="4" xfId="0" applyNumberFormat="1" applyFont="1" applyBorder="1"/>
    <xf numFmtId="5" fontId="0" fillId="0" borderId="15" xfId="0" applyNumberFormat="1" applyBorder="1"/>
    <xf numFmtId="5" fontId="3" fillId="0" borderId="5" xfId="0" quotePrefix="1" applyNumberFormat="1" applyFont="1" applyBorder="1"/>
    <xf numFmtId="5" fontId="5" fillId="0" borderId="5" xfId="0" quotePrefix="1" applyNumberFormat="1" applyFont="1" applyBorder="1" applyAlignment="1"/>
    <xf numFmtId="5" fontId="5" fillId="0" borderId="9" xfId="0" applyNumberFormat="1" applyFont="1" applyBorder="1" applyAlignment="1">
      <alignment horizontal="center"/>
    </xf>
    <xf numFmtId="5" fontId="3" fillId="0" borderId="0" xfId="10" applyNumberFormat="1" applyFont="1" applyBorder="1"/>
    <xf numFmtId="5" fontId="5" fillId="0" borderId="0" xfId="0" applyNumberFormat="1" applyFont="1" applyBorder="1" applyAlignment="1">
      <alignment horizontal="center" wrapText="1"/>
    </xf>
    <xf numFmtId="5" fontId="5" fillId="0" borderId="0" xfId="0" applyNumberFormat="1" applyFont="1" applyBorder="1" applyAlignment="1">
      <alignment horizontal="center"/>
    </xf>
    <xf numFmtId="5" fontId="5" fillId="0" borderId="0" xfId="0" applyNumberFormat="1" applyFont="1" applyBorder="1" applyAlignment="1">
      <alignment wrapText="1"/>
    </xf>
    <xf numFmtId="5" fontId="7" fillId="0" borderId="5" xfId="0" applyNumberFormat="1" applyFont="1" applyBorder="1" applyAlignment="1">
      <alignment horizontal="center" wrapText="1"/>
    </xf>
    <xf numFmtId="5" fontId="3" fillId="0" borderId="0" xfId="10" applyNumberFormat="1" applyFont="1" applyBorder="1" applyAlignment="1">
      <alignment vertical="center"/>
    </xf>
    <xf numFmtId="5" fontId="3" fillId="0" borderId="0" xfId="8" applyNumberFormat="1" applyFont="1"/>
    <xf numFmtId="5" fontId="3" fillId="0" borderId="0" xfId="8" applyNumberFormat="1"/>
    <xf numFmtId="5" fontId="3" fillId="0" borderId="4" xfId="8" applyNumberFormat="1" applyBorder="1"/>
    <xf numFmtId="5" fontId="3" fillId="0" borderId="0" xfId="8" applyNumberFormat="1" applyBorder="1"/>
    <xf numFmtId="5" fontId="2" fillId="3" borderId="5" xfId="0" applyNumberFormat="1" applyFont="1" applyFill="1" applyBorder="1" applyAlignment="1" applyProtection="1">
      <alignment horizontal="left"/>
    </xf>
    <xf numFmtId="5" fontId="3" fillId="3" borderId="0" xfId="0" applyNumberFormat="1" applyFont="1" applyFill="1" applyBorder="1"/>
    <xf numFmtId="5" fontId="3" fillId="3" borderId="0" xfId="0" applyNumberFormat="1" applyFont="1" applyFill="1" applyBorder="1" applyProtection="1"/>
    <xf numFmtId="5" fontId="3" fillId="3" borderId="5" xfId="0" applyNumberFormat="1" applyFont="1" applyFill="1" applyBorder="1" applyAlignment="1" applyProtection="1">
      <alignment horizontal="left"/>
    </xf>
    <xf numFmtId="5" fontId="3" fillId="3" borderId="0" xfId="0" applyNumberFormat="1" applyFont="1" applyFill="1" applyBorder="1" applyAlignment="1" applyProtection="1">
      <alignment horizontal="left"/>
    </xf>
    <xf numFmtId="5" fontId="4" fillId="3" borderId="0" xfId="0" applyNumberFormat="1" applyFont="1" applyFill="1" applyBorder="1"/>
    <xf numFmtId="5" fontId="3" fillId="3" borderId="7" xfId="0" applyNumberFormat="1" applyFont="1" applyFill="1" applyBorder="1"/>
    <xf numFmtId="5" fontId="3" fillId="3" borderId="5" xfId="0" applyNumberFormat="1" applyFont="1" applyFill="1" applyBorder="1"/>
    <xf numFmtId="5" fontId="3" fillId="3" borderId="0" xfId="0" applyNumberFormat="1" applyFont="1" applyFill="1" applyBorder="1" applyAlignment="1">
      <alignment horizontal="right"/>
    </xf>
    <xf numFmtId="5" fontId="3" fillId="3" borderId="13" xfId="0" applyNumberFormat="1" applyFont="1" applyFill="1" applyBorder="1" applyProtection="1"/>
    <xf numFmtId="5" fontId="5" fillId="0" borderId="1" xfId="0" applyNumberFormat="1" applyFont="1" applyBorder="1" applyAlignment="1">
      <alignment wrapText="1"/>
    </xf>
    <xf numFmtId="5" fontId="3" fillId="4" borderId="0" xfId="0" applyNumberFormat="1" applyFont="1" applyFill="1"/>
    <xf numFmtId="5" fontId="4" fillId="4" borderId="0" xfId="0" applyNumberFormat="1" applyFont="1" applyFill="1"/>
    <xf numFmtId="5" fontId="3" fillId="0" borderId="0" xfId="0" quotePrefix="1" applyNumberFormat="1" applyFont="1" applyFill="1"/>
    <xf numFmtId="5" fontId="7" fillId="0" borderId="0" xfId="0" applyNumberFormat="1" applyFont="1" applyFill="1" applyBorder="1" applyAlignment="1">
      <alignment horizontal="center" wrapText="1"/>
    </xf>
    <xf numFmtId="5" fontId="7" fillId="0" borderId="2" xfId="0" applyNumberFormat="1" applyFont="1" applyFill="1" applyBorder="1" applyAlignment="1">
      <alignment horizontal="center" wrapText="1"/>
    </xf>
    <xf numFmtId="5" fontId="3" fillId="0" borderId="2" xfId="0" applyNumberFormat="1" applyFont="1" applyFill="1" applyBorder="1"/>
    <xf numFmtId="5" fontId="4" fillId="0" borderId="0" xfId="0" applyNumberFormat="1" applyFont="1" applyFill="1" applyBorder="1"/>
    <xf numFmtId="5" fontId="4" fillId="0" borderId="2" xfId="0" applyNumberFormat="1" applyFont="1" applyFill="1" applyBorder="1"/>
    <xf numFmtId="5" fontId="3" fillId="0" borderId="5" xfId="0" applyNumberFormat="1" applyFont="1" applyFill="1" applyBorder="1"/>
    <xf numFmtId="5" fontId="3" fillId="0" borderId="14" xfId="0" applyNumberFormat="1" applyFont="1" applyFill="1" applyBorder="1"/>
    <xf numFmtId="5" fontId="5" fillId="0" borderId="3" xfId="0" applyNumberFormat="1" applyFont="1" applyFill="1" applyBorder="1"/>
    <xf numFmtId="5" fontId="5" fillId="0" borderId="0" xfId="0" applyNumberFormat="1" applyFont="1" applyFill="1" applyBorder="1"/>
    <xf numFmtId="5" fontId="3" fillId="0" borderId="0" xfId="8" applyNumberFormat="1" applyFont="1" applyFill="1"/>
    <xf numFmtId="5" fontId="7" fillId="0" borderId="19" xfId="0" applyNumberFormat="1" applyFont="1" applyFill="1" applyBorder="1"/>
    <xf numFmtId="5" fontId="12" fillId="0" borderId="0" xfId="0" applyNumberFormat="1" applyFont="1" applyFill="1" applyBorder="1"/>
    <xf numFmtId="5" fontId="12" fillId="0" borderId="20" xfId="0" applyNumberFormat="1" applyFont="1" applyFill="1" applyBorder="1"/>
    <xf numFmtId="5" fontId="7" fillId="0" borderId="0" xfId="0" quotePrefix="1" applyNumberFormat="1" applyFont="1" applyFill="1" applyBorder="1"/>
    <xf numFmtId="166" fontId="7" fillId="0" borderId="20" xfId="0" applyNumberFormat="1" applyFont="1" applyFill="1" applyBorder="1" applyAlignment="1">
      <alignment horizontal="left"/>
    </xf>
    <xf numFmtId="5" fontId="12" fillId="0" borderId="21" xfId="0" applyNumberFormat="1" applyFont="1" applyFill="1" applyBorder="1"/>
    <xf numFmtId="5" fontId="12" fillId="0" borderId="22" xfId="0" applyNumberFormat="1" applyFont="1" applyFill="1" applyBorder="1"/>
    <xf numFmtId="5" fontId="7" fillId="5" borderId="23" xfId="0" applyNumberFormat="1" applyFont="1" applyFill="1" applyBorder="1"/>
    <xf numFmtId="5" fontId="3" fillId="5" borderId="1" xfId="0" applyNumberFormat="1" applyFont="1" applyFill="1" applyBorder="1"/>
    <xf numFmtId="5" fontId="5" fillId="0" borderId="0" xfId="0" quotePrefix="1" applyNumberFormat="1" applyFont="1"/>
    <xf numFmtId="5" fontId="3" fillId="5" borderId="0" xfId="0" applyNumberFormat="1" applyFont="1" applyFill="1" applyAlignment="1">
      <alignment horizontal="right"/>
    </xf>
    <xf numFmtId="5" fontId="3" fillId="5" borderId="0" xfId="0" applyNumberFormat="1" applyFont="1" applyFill="1"/>
    <xf numFmtId="5" fontId="4" fillId="5" borderId="0" xfId="0" applyNumberFormat="1" applyFont="1" applyFill="1"/>
    <xf numFmtId="5" fontId="3" fillId="5" borderId="0" xfId="0" applyNumberFormat="1" applyFont="1" applyFill="1" applyBorder="1"/>
    <xf numFmtId="5" fontId="5" fillId="5" borderId="0" xfId="0" applyNumberFormat="1" applyFont="1" applyFill="1"/>
    <xf numFmtId="5" fontId="2" fillId="5" borderId="14" xfId="0" applyNumberFormat="1" applyFont="1" applyFill="1" applyBorder="1"/>
    <xf numFmtId="5" fontId="3" fillId="5" borderId="4" xfId="0" applyNumberFormat="1" applyFont="1" applyFill="1" applyBorder="1"/>
    <xf numFmtId="5" fontId="3" fillId="5" borderId="5" xfId="0" applyNumberFormat="1" applyFont="1" applyFill="1" applyBorder="1"/>
    <xf numFmtId="5" fontId="3" fillId="5" borderId="2" xfId="0" applyNumberFormat="1" applyFont="1" applyFill="1" applyBorder="1" applyAlignment="1">
      <alignment vertical="center"/>
    </xf>
    <xf numFmtId="5" fontId="3" fillId="5" borderId="12" xfId="0" applyNumberFormat="1" applyFont="1" applyFill="1" applyBorder="1" applyAlignment="1">
      <alignment vertical="center"/>
    </xf>
    <xf numFmtId="5" fontId="3" fillId="5" borderId="0" xfId="0" applyNumberFormat="1" applyFont="1" applyFill="1" applyBorder="1" applyAlignment="1">
      <alignment horizontal="right"/>
    </xf>
    <xf numFmtId="5" fontId="3" fillId="5" borderId="2" xfId="0" applyNumberFormat="1" applyFont="1" applyFill="1" applyBorder="1"/>
    <xf numFmtId="5" fontId="3" fillId="5" borderId="10" xfId="0" applyNumberFormat="1" applyFont="1" applyFill="1" applyBorder="1"/>
    <xf numFmtId="5" fontId="3" fillId="5" borderId="11" xfId="0" applyNumberFormat="1" applyFont="1" applyFill="1" applyBorder="1"/>
    <xf numFmtId="5" fontId="3" fillId="5" borderId="11" xfId="0" applyNumberFormat="1" applyFont="1" applyFill="1" applyBorder="1" applyAlignment="1">
      <alignment horizontal="right"/>
    </xf>
    <xf numFmtId="5" fontId="3" fillId="5" borderId="12" xfId="0" applyNumberFormat="1" applyFont="1" applyFill="1" applyBorder="1"/>
    <xf numFmtId="5" fontId="5" fillId="5" borderId="23" xfId="0" applyNumberFormat="1" applyFont="1" applyFill="1" applyBorder="1"/>
    <xf numFmtId="5" fontId="3" fillId="6" borderId="0" xfId="0" quotePrefix="1" applyNumberFormat="1" applyFont="1" applyFill="1"/>
    <xf numFmtId="5" fontId="3" fillId="6" borderId="0" xfId="0" applyNumberFormat="1" applyFont="1" applyFill="1"/>
    <xf numFmtId="5" fontId="2" fillId="6" borderId="0" xfId="0" applyNumberFormat="1" applyFont="1" applyFill="1"/>
    <xf numFmtId="5" fontId="5" fillId="6" borderId="0" xfId="15" applyNumberFormat="1" applyFont="1" applyFill="1" applyBorder="1" applyAlignment="1">
      <alignment horizontal="center" vertical="center" wrapText="1"/>
    </xf>
    <xf numFmtId="5" fontId="3" fillId="6" borderId="13" xfId="0" applyNumberFormat="1" applyFont="1" applyFill="1" applyBorder="1"/>
    <xf numFmtId="5" fontId="3" fillId="6" borderId="27" xfId="0" applyNumberFormat="1" applyFont="1" applyFill="1" applyBorder="1"/>
    <xf numFmtId="5" fontId="5" fillId="5" borderId="1" xfId="0" applyNumberFormat="1" applyFont="1" applyFill="1" applyBorder="1"/>
    <xf numFmtId="9" fontId="16" fillId="0" borderId="0" xfId="0" quotePrefix="1" applyNumberFormat="1" applyFont="1" applyBorder="1" applyAlignment="1">
      <alignment horizontal="left"/>
    </xf>
    <xf numFmtId="5" fontId="5" fillId="5" borderId="26" xfId="0" applyNumberFormat="1" applyFont="1" applyFill="1" applyBorder="1"/>
    <xf numFmtId="5" fontId="5" fillId="0" borderId="0" xfId="15" applyNumberFormat="1" applyFont="1" applyFill="1" applyBorder="1" applyAlignment="1">
      <alignment horizontal="center" vertical="center"/>
    </xf>
    <xf numFmtId="5" fontId="3" fillId="5" borderId="0" xfId="0" applyNumberFormat="1" applyFont="1" applyFill="1" applyBorder="1" applyAlignment="1">
      <alignment vertical="center"/>
    </xf>
    <xf numFmtId="5" fontId="3" fillId="0" borderId="32" xfId="0" applyNumberFormat="1" applyFont="1" applyBorder="1"/>
    <xf numFmtId="5" fontId="5" fillId="0" borderId="33" xfId="15" applyNumberFormat="1" applyFont="1" applyFill="1" applyBorder="1" applyAlignment="1">
      <alignment horizontal="center" vertical="center" wrapText="1"/>
    </xf>
    <xf numFmtId="5" fontId="5" fillId="0" borderId="34" xfId="15" applyNumberFormat="1" applyFont="1" applyFill="1" applyBorder="1" applyAlignment="1">
      <alignment horizontal="center" vertical="center" wrapText="1"/>
    </xf>
    <xf numFmtId="5" fontId="3" fillId="0" borderId="19" xfId="0" applyNumberFormat="1" applyFont="1" applyBorder="1"/>
    <xf numFmtId="5" fontId="5" fillId="0" borderId="20" xfId="15" applyNumberFormat="1" applyFont="1" applyFill="1" applyBorder="1" applyAlignment="1">
      <alignment horizontal="center" vertical="center" wrapText="1"/>
    </xf>
    <xf numFmtId="5" fontId="3" fillId="6" borderId="19" xfId="8" applyNumberFormat="1" applyFill="1" applyBorder="1"/>
    <xf numFmtId="5" fontId="3" fillId="6" borderId="0" xfId="0" applyNumberFormat="1" applyFont="1" applyFill="1" applyBorder="1" applyAlignment="1">
      <alignment horizontal="right"/>
    </xf>
    <xf numFmtId="5" fontId="5" fillId="6" borderId="35" xfId="15" applyNumberFormat="1" applyFont="1" applyFill="1" applyBorder="1" applyAlignment="1">
      <alignment horizontal="center" vertical="center" wrapText="1"/>
    </xf>
    <xf numFmtId="5" fontId="3" fillId="0" borderId="19" xfId="8" applyNumberFormat="1" applyBorder="1"/>
    <xf numFmtId="5" fontId="5" fillId="0" borderId="35" xfId="15" applyNumberFormat="1" applyFont="1" applyFill="1" applyBorder="1" applyAlignment="1">
      <alignment horizontal="center" vertical="center" wrapText="1"/>
    </xf>
    <xf numFmtId="5" fontId="3" fillId="0" borderId="25" xfId="0" applyNumberFormat="1" applyFont="1" applyBorder="1"/>
    <xf numFmtId="5" fontId="5" fillId="0" borderId="21" xfId="15" applyNumberFormat="1" applyFont="1" applyFill="1" applyBorder="1" applyAlignment="1">
      <alignment horizontal="center" vertical="center" wrapText="1"/>
    </xf>
    <xf numFmtId="5" fontId="5" fillId="0" borderId="22" xfId="15" applyNumberFormat="1" applyFont="1" applyFill="1" applyBorder="1" applyAlignment="1">
      <alignment horizontal="center" vertical="center" wrapText="1"/>
    </xf>
    <xf numFmtId="5" fontId="3" fillId="0" borderId="24" xfId="0" applyNumberFormat="1" applyFont="1" applyBorder="1"/>
    <xf numFmtId="5" fontId="5" fillId="0" borderId="11" xfId="15" applyNumberFormat="1" applyFont="1" applyFill="1" applyBorder="1" applyAlignment="1">
      <alignment horizontal="center" vertical="center"/>
    </xf>
    <xf numFmtId="5" fontId="5" fillId="0" borderId="36" xfId="15" applyNumberFormat="1" applyFont="1" applyFill="1" applyBorder="1" applyAlignment="1">
      <alignment horizontal="center" vertical="center" wrapText="1"/>
    </xf>
    <xf numFmtId="5" fontId="3" fillId="5" borderId="19" xfId="8" applyNumberFormat="1" applyFill="1" applyBorder="1"/>
    <xf numFmtId="5" fontId="5" fillId="5" borderId="35" xfId="15" applyNumberFormat="1" applyFont="1" applyFill="1" applyBorder="1" applyAlignment="1">
      <alignment horizontal="center" vertical="center" wrapText="1"/>
    </xf>
    <xf numFmtId="5" fontId="4" fillId="0" borderId="0" xfId="0" applyNumberFormat="1" applyFont="1" applyFill="1" applyBorder="1" applyAlignment="1">
      <alignment horizontal="left"/>
    </xf>
    <xf numFmtId="5" fontId="3" fillId="0" borderId="0" xfId="8" applyNumberFormat="1" applyFont="1" applyFill="1" applyAlignment="1">
      <alignment vertical="top" wrapText="1"/>
    </xf>
    <xf numFmtId="5" fontId="6" fillId="0" borderId="0" xfId="0" applyNumberFormat="1" applyFont="1"/>
    <xf numFmtId="0" fontId="5" fillId="0" borderId="0" xfId="0" applyFont="1"/>
    <xf numFmtId="5" fontId="5" fillId="5" borderId="0" xfId="0" quotePrefix="1" applyNumberFormat="1" applyFont="1" applyFill="1"/>
    <xf numFmtId="5" fontId="3" fillId="5" borderId="0" xfId="0" applyNumberFormat="1" applyFont="1" applyFill="1" applyAlignment="1">
      <alignment horizontal="center"/>
    </xf>
    <xf numFmtId="5" fontId="3" fillId="5" borderId="0" xfId="0" applyNumberFormat="1" applyFont="1" applyFill="1" applyAlignment="1">
      <alignment horizontal="left"/>
    </xf>
    <xf numFmtId="5" fontId="3" fillId="2" borderId="5" xfId="0" applyNumberFormat="1" applyFont="1" applyFill="1" applyBorder="1"/>
    <xf numFmtId="5" fontId="3" fillId="2" borderId="5" xfId="0" applyNumberFormat="1" applyFont="1" applyFill="1" applyBorder="1" applyAlignment="1"/>
    <xf numFmtId="5" fontId="4" fillId="2" borderId="0" xfId="0" applyNumberFormat="1" applyFont="1" applyFill="1" applyBorder="1"/>
    <xf numFmtId="5" fontId="4" fillId="2" borderId="2" xfId="0" applyNumberFormat="1" applyFont="1" applyFill="1" applyBorder="1"/>
    <xf numFmtId="5" fontId="3" fillId="2" borderId="0" xfId="0" quotePrefix="1" applyNumberFormat="1" applyFont="1" applyFill="1" applyBorder="1" applyAlignment="1">
      <alignment horizontal="right"/>
    </xf>
    <xf numFmtId="5" fontId="3" fillId="2" borderId="16" xfId="0" applyNumberFormat="1" applyFont="1" applyFill="1" applyBorder="1"/>
    <xf numFmtId="5" fontId="3" fillId="2" borderId="17" xfId="0" applyNumberFormat="1" applyFont="1" applyFill="1" applyBorder="1"/>
    <xf numFmtId="5" fontId="3" fillId="2" borderId="18" xfId="0" applyNumberFormat="1" applyFont="1" applyFill="1" applyBorder="1"/>
    <xf numFmtId="5" fontId="4" fillId="3" borderId="16" xfId="0" applyNumberFormat="1" applyFont="1" applyFill="1" applyBorder="1" applyAlignment="1">
      <alignment horizontal="center" vertical="center" wrapText="1"/>
    </xf>
    <xf numFmtId="5" fontId="4" fillId="3" borderId="17" xfId="0" applyNumberFormat="1" applyFont="1" applyFill="1" applyBorder="1" applyAlignment="1">
      <alignment horizontal="center" vertical="center" wrapText="1"/>
    </xf>
    <xf numFmtId="5" fontId="4" fillId="3" borderId="18" xfId="0" applyNumberFormat="1" applyFont="1" applyFill="1" applyBorder="1" applyAlignment="1">
      <alignment horizontal="center" vertical="center" wrapText="1"/>
    </xf>
    <xf numFmtId="5" fontId="7" fillId="0" borderId="29" xfId="0" applyNumberFormat="1" applyFont="1" applyFill="1" applyBorder="1" applyAlignment="1">
      <alignment horizontal="center" wrapText="1"/>
    </xf>
    <xf numFmtId="5" fontId="7" fillId="0" borderId="30" xfId="0" applyNumberFormat="1" applyFont="1" applyFill="1" applyBorder="1" applyAlignment="1">
      <alignment horizontal="center" wrapText="1"/>
    </xf>
    <xf numFmtId="5" fontId="7" fillId="0" borderId="31" xfId="0" applyNumberFormat="1" applyFont="1" applyFill="1" applyBorder="1" applyAlignment="1">
      <alignment horizontal="center" wrapText="1"/>
    </xf>
    <xf numFmtId="5" fontId="3" fillId="0" borderId="5" xfId="0" quotePrefix="1" applyNumberFormat="1" applyFont="1" applyBorder="1" applyAlignment="1">
      <alignment horizontal="left" wrapText="1"/>
    </xf>
    <xf numFmtId="5" fontId="3" fillId="0" borderId="0" xfId="0" quotePrefix="1" applyNumberFormat="1" applyFont="1" applyBorder="1" applyAlignment="1">
      <alignment horizontal="left" wrapText="1"/>
    </xf>
    <xf numFmtId="5" fontId="3" fillId="0" borderId="2" xfId="0" quotePrefix="1" applyNumberFormat="1" applyFont="1" applyBorder="1" applyAlignment="1">
      <alignment horizontal="left" wrapText="1"/>
    </xf>
    <xf numFmtId="5" fontId="4" fillId="5" borderId="14" xfId="0" applyNumberFormat="1" applyFont="1" applyFill="1" applyBorder="1" applyAlignment="1">
      <alignment horizontal="center" vertical="center" wrapText="1"/>
    </xf>
    <xf numFmtId="5" fontId="4" fillId="5" borderId="10" xfId="0" applyNumberFormat="1" applyFont="1" applyFill="1" applyBorder="1" applyAlignment="1">
      <alignment horizontal="center" vertical="center" wrapText="1"/>
    </xf>
    <xf numFmtId="5" fontId="3" fillId="0" borderId="0" xfId="0" applyNumberFormat="1" applyFont="1" applyAlignment="1">
      <alignment horizontal="left" wrapText="1"/>
    </xf>
    <xf numFmtId="5" fontId="5" fillId="0" borderId="9" xfId="0" applyNumberFormat="1" applyFont="1" applyBorder="1" applyAlignment="1">
      <alignment horizontal="center"/>
    </xf>
    <xf numFmtId="5" fontId="5" fillId="0" borderId="28" xfId="0" applyNumberFormat="1" applyFont="1" applyBorder="1" applyAlignment="1">
      <alignment horizontal="center"/>
    </xf>
    <xf numFmtId="5" fontId="7" fillId="0" borderId="1" xfId="0" applyNumberFormat="1" applyFont="1" applyBorder="1" applyAlignment="1">
      <alignment horizontal="center" wrapText="1"/>
    </xf>
    <xf numFmtId="5" fontId="4" fillId="0" borderId="0" xfId="0" applyNumberFormat="1" applyFont="1" applyFill="1" applyBorder="1" applyAlignment="1">
      <alignment horizontal="left" vertical="center" wrapText="1"/>
    </xf>
    <xf numFmtId="5" fontId="4" fillId="0" borderId="2" xfId="0" applyNumberFormat="1" applyFont="1" applyFill="1" applyBorder="1" applyAlignment="1">
      <alignment horizontal="left" vertical="center" wrapText="1"/>
    </xf>
    <xf numFmtId="5" fontId="3" fillId="5" borderId="14" xfId="0" quotePrefix="1" applyNumberFormat="1" applyFont="1" applyFill="1" applyBorder="1" applyAlignment="1">
      <alignment horizontal="center" vertical="center" wrapText="1"/>
    </xf>
    <xf numFmtId="5" fontId="3" fillId="5" borderId="15" xfId="0" quotePrefix="1" applyNumberFormat="1" applyFont="1" applyFill="1" applyBorder="1" applyAlignment="1">
      <alignment horizontal="center" vertical="center" wrapText="1"/>
    </xf>
    <xf numFmtId="5" fontId="3" fillId="5" borderId="5" xfId="0" quotePrefix="1" applyNumberFormat="1" applyFont="1" applyFill="1" applyBorder="1" applyAlignment="1">
      <alignment horizontal="center" vertical="center" wrapText="1"/>
    </xf>
    <xf numFmtId="5" fontId="3" fillId="5" borderId="2" xfId="0" quotePrefix="1" applyNumberFormat="1" applyFont="1" applyFill="1" applyBorder="1" applyAlignment="1">
      <alignment horizontal="center" vertical="center" wrapText="1"/>
    </xf>
    <xf numFmtId="5" fontId="3" fillId="5" borderId="10" xfId="0" quotePrefix="1" applyNumberFormat="1" applyFont="1" applyFill="1" applyBorder="1" applyAlignment="1">
      <alignment horizontal="center" vertical="center" wrapText="1"/>
    </xf>
    <xf numFmtId="5" fontId="3" fillId="5" borderId="12" xfId="0" quotePrefix="1" applyNumberFormat="1" applyFont="1" applyFill="1" applyBorder="1" applyAlignment="1">
      <alignment horizontal="center" vertical="center" wrapText="1"/>
    </xf>
    <xf numFmtId="5" fontId="5" fillId="0" borderId="9" xfId="0" quotePrefix="1" applyNumberFormat="1" applyFont="1" applyBorder="1" applyAlignment="1">
      <alignment horizontal="center" wrapText="1"/>
    </xf>
    <xf numFmtId="5" fontId="5" fillId="0" borderId="13" xfId="0" quotePrefix="1" applyNumberFormat="1" applyFont="1" applyBorder="1" applyAlignment="1">
      <alignment horizontal="center" wrapText="1"/>
    </xf>
    <xf numFmtId="5" fontId="5" fillId="0" borderId="28" xfId="0" quotePrefix="1" applyNumberFormat="1" applyFont="1" applyBorder="1" applyAlignment="1">
      <alignment horizontal="center" wrapText="1"/>
    </xf>
    <xf numFmtId="5" fontId="3" fillId="0" borderId="9" xfId="0" quotePrefix="1" applyNumberFormat="1" applyFont="1" applyBorder="1" applyAlignment="1">
      <alignment horizontal="center" vertical="center"/>
    </xf>
    <xf numFmtId="5" fontId="3" fillId="0" borderId="28" xfId="0" quotePrefix="1" applyNumberFormat="1" applyFont="1" applyBorder="1" applyAlignment="1">
      <alignment horizontal="center" vertical="center"/>
    </xf>
    <xf numFmtId="5" fontId="3" fillId="5" borderId="9" xfId="0" quotePrefix="1" applyNumberFormat="1" applyFont="1" applyFill="1" applyBorder="1" applyAlignment="1">
      <alignment horizontal="center" vertical="center" wrapText="1"/>
    </xf>
    <xf numFmtId="5" fontId="3" fillId="5" borderId="28" xfId="0" quotePrefix="1" applyNumberFormat="1" applyFont="1" applyFill="1" applyBorder="1" applyAlignment="1">
      <alignment horizontal="center" vertical="center" wrapText="1"/>
    </xf>
  </cellXfs>
  <cellStyles count="18">
    <cellStyle name="Euro" xfId="1" xr:uid="{00000000-0005-0000-0000-000000000000}"/>
    <cellStyle name="Euro 2" xfId="2" xr:uid="{00000000-0005-0000-0000-000001000000}"/>
    <cellStyle name="Milliers 2" xfId="3" xr:uid="{00000000-0005-0000-0000-000002000000}"/>
    <cellStyle name="Monétaire 2" xfId="4" xr:uid="{00000000-0005-0000-0000-000003000000}"/>
    <cellStyle name="Monétaire 3" xfId="5" xr:uid="{00000000-0005-0000-0000-000004000000}"/>
    <cellStyle name="Monétaire 4" xfId="6" xr:uid="{00000000-0005-0000-0000-000005000000}"/>
    <cellStyle name="Monétaire 5" xfId="7" xr:uid="{00000000-0005-0000-0000-000006000000}"/>
    <cellStyle name="Monétaire 5 2" xfId="8" xr:uid="{00000000-0005-0000-0000-000007000000}"/>
    <cellStyle name="Monétaire 6" xfId="9" xr:uid="{00000000-0005-0000-0000-000008000000}"/>
    <cellStyle name="Monétaire 7" xfId="10" xr:uid="{00000000-0005-0000-0000-000009000000}"/>
    <cellStyle name="Normal" xfId="0" builtinId="0"/>
    <cellStyle name="Normal 2" xfId="11" xr:uid="{00000000-0005-0000-0000-00000B000000}"/>
    <cellStyle name="Normal 3" xfId="12" xr:uid="{00000000-0005-0000-0000-00000C000000}"/>
    <cellStyle name="Normal 4" xfId="13" xr:uid="{00000000-0005-0000-0000-00000D000000}"/>
    <cellStyle name="Normal 5" xfId="14" xr:uid="{00000000-0005-0000-0000-00000E000000}"/>
    <cellStyle name="Normal_H2005 - Étude de cas - Sport au Max Inc. - Solution" xfId="15" xr:uid="{00000000-0005-0000-0000-00000F000000}"/>
    <cellStyle name="Pourcentage 2" xfId="16" xr:uid="{00000000-0005-0000-0000-000010000000}"/>
    <cellStyle name="Pourcentage 3" xfId="17" xr:uid="{00000000-0005-0000-0000-00001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35609</xdr:colOff>
      <xdr:row>51</xdr:row>
      <xdr:rowOff>71803</xdr:rowOff>
    </xdr:from>
    <xdr:to>
      <xdr:col>9</xdr:col>
      <xdr:colOff>1259609</xdr:colOff>
      <xdr:row>54</xdr:row>
      <xdr:rowOff>54323</xdr:rowOff>
    </xdr:to>
    <xdr:sp macro="" textlink="">
      <xdr:nvSpPr>
        <xdr:cNvPr id="2" name="Rectangle à coins arrondis 1">
          <a:extLst>
            <a:ext uri="{FF2B5EF4-FFF2-40B4-BE49-F238E27FC236}">
              <a16:creationId xmlns:a16="http://schemas.microsoft.com/office/drawing/2014/main" id="{C0D0E625-79EB-4933-89E8-A39C08D1F144}"/>
            </a:ext>
          </a:extLst>
        </xdr:cNvPr>
        <xdr:cNvSpPr/>
      </xdr:nvSpPr>
      <xdr:spPr>
        <a:xfrm>
          <a:off x="9362782" y="9640765"/>
          <a:ext cx="1224000" cy="576000"/>
        </a:xfrm>
        <a:prstGeom prst="wedgeRoundRectCallout">
          <a:avLst>
            <a:gd name="adj1" fmla="val -85048"/>
            <a:gd name="adj2" fmla="val -57075"/>
            <a:gd name="adj3" fmla="val 16667"/>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 Oui</a:t>
          </a:r>
        </a:p>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Voir </a:t>
          </a:r>
          <a:r>
            <a:rPr lang="fr-CA" sz="1200" b="0" i="0" u="sng" strike="noStrike" baseline="0">
              <a:solidFill>
                <a:schemeClr val="tx1"/>
              </a:solidFill>
              <a:latin typeface="Times New Roman" panose="02020603050405020304" pitchFamily="18" charset="0"/>
              <a:ea typeface="+mn-ea"/>
              <a:cs typeface="Times New Roman" panose="02020603050405020304" pitchFamily="18" charset="0"/>
            </a:rPr>
            <a:t>Note 2A </a:t>
          </a:r>
          <a:endParaRPr lang="fr-CA" sz="1200" u="sng">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4</xdr:col>
      <xdr:colOff>1011555</xdr:colOff>
      <xdr:row>40</xdr:row>
      <xdr:rowOff>74296</xdr:rowOff>
    </xdr:from>
    <xdr:to>
      <xdr:col>7</xdr:col>
      <xdr:colOff>38110</xdr:colOff>
      <xdr:row>43</xdr:row>
      <xdr:rowOff>97271</xdr:rowOff>
    </xdr:to>
    <xdr:sp macro="" textlink="">
      <xdr:nvSpPr>
        <xdr:cNvPr id="3" name="Rectangle à coins arrondis 2">
          <a:extLst>
            <a:ext uri="{FF2B5EF4-FFF2-40B4-BE49-F238E27FC236}">
              <a16:creationId xmlns:a16="http://schemas.microsoft.com/office/drawing/2014/main" id="{9F22D506-3D87-40D2-BA2F-8D64A62EB9F0}"/>
            </a:ext>
          </a:extLst>
        </xdr:cNvPr>
        <xdr:cNvSpPr/>
      </xdr:nvSpPr>
      <xdr:spPr>
        <a:xfrm>
          <a:off x="4324350" y="9324976"/>
          <a:ext cx="3028950" cy="628650"/>
        </a:xfrm>
        <a:prstGeom prst="wedgeRoundRectCallout">
          <a:avLst>
            <a:gd name="adj1" fmla="val -54166"/>
            <a:gd name="adj2" fmla="val 83949"/>
            <a:gd name="adj3" fmla="val 16667"/>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Société privée… = Oui</a:t>
          </a:r>
        </a:p>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Contrôlée par des canadiens… = Oui</a:t>
          </a:r>
          <a:endParaRPr lang="fr-CA" sz="12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7</xdr:col>
      <xdr:colOff>57149</xdr:colOff>
      <xdr:row>43</xdr:row>
      <xdr:rowOff>78105</xdr:rowOff>
    </xdr:from>
    <xdr:to>
      <xdr:col>8</xdr:col>
      <xdr:colOff>419159</xdr:colOff>
      <xdr:row>45</xdr:row>
      <xdr:rowOff>152466</xdr:rowOff>
    </xdr:to>
    <xdr:sp macro="" textlink="">
      <xdr:nvSpPr>
        <xdr:cNvPr id="4" name="Rectangle à coins arrondis 3">
          <a:extLst>
            <a:ext uri="{FF2B5EF4-FFF2-40B4-BE49-F238E27FC236}">
              <a16:creationId xmlns:a16="http://schemas.microsoft.com/office/drawing/2014/main" id="{7DC6DE29-9F85-48C4-88CB-C2C7CF7A4FA9}"/>
            </a:ext>
          </a:extLst>
        </xdr:cNvPr>
        <xdr:cNvSpPr/>
      </xdr:nvSpPr>
      <xdr:spPr>
        <a:xfrm>
          <a:off x="7362824" y="9944100"/>
          <a:ext cx="1514475" cy="466726"/>
        </a:xfrm>
        <a:prstGeom prst="wedgeRoundRectCallout">
          <a:avLst>
            <a:gd name="adj1" fmla="val -54166"/>
            <a:gd name="adj2" fmla="val 83949"/>
            <a:gd name="adj3" fmla="val 16667"/>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 Oui depuis 2000</a:t>
          </a:r>
          <a:endParaRPr lang="fr-CA" sz="12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8</xdr:col>
      <xdr:colOff>726831</xdr:colOff>
      <xdr:row>43</xdr:row>
      <xdr:rowOff>189769</xdr:rowOff>
    </xdr:from>
    <xdr:to>
      <xdr:col>9</xdr:col>
      <xdr:colOff>1218139</xdr:colOff>
      <xdr:row>46</xdr:row>
      <xdr:rowOff>172288</xdr:rowOff>
    </xdr:to>
    <xdr:sp macro="" textlink="">
      <xdr:nvSpPr>
        <xdr:cNvPr id="5" name="Rectangle à coins arrondis 4">
          <a:extLst>
            <a:ext uri="{FF2B5EF4-FFF2-40B4-BE49-F238E27FC236}">
              <a16:creationId xmlns:a16="http://schemas.microsoft.com/office/drawing/2014/main" id="{E234841C-B6DF-4BCA-BDF8-E58A7506AB1C}"/>
            </a:ext>
          </a:extLst>
        </xdr:cNvPr>
        <xdr:cNvSpPr/>
      </xdr:nvSpPr>
      <xdr:spPr>
        <a:xfrm>
          <a:off x="9321312" y="8176115"/>
          <a:ext cx="1224000" cy="576000"/>
        </a:xfrm>
        <a:prstGeom prst="wedgeRoundRectCallout">
          <a:avLst>
            <a:gd name="adj1" fmla="val -67541"/>
            <a:gd name="adj2" fmla="val 84641"/>
            <a:gd name="adj3" fmla="val 16667"/>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 Oui</a:t>
          </a:r>
        </a:p>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Voir </a:t>
          </a:r>
          <a:r>
            <a:rPr lang="fr-CA" sz="1200" b="0" i="0" u="sng" strike="noStrike" baseline="0">
              <a:solidFill>
                <a:schemeClr val="tx1"/>
              </a:solidFill>
              <a:latin typeface="Times New Roman" panose="02020603050405020304" pitchFamily="18" charset="0"/>
              <a:ea typeface="+mn-ea"/>
              <a:cs typeface="Times New Roman" panose="02020603050405020304" pitchFamily="18" charset="0"/>
            </a:rPr>
            <a:t>Note 2B </a:t>
          </a:r>
          <a:endParaRPr lang="fr-CA" sz="1200" u="sng">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5</xdr:col>
      <xdr:colOff>57150</xdr:colOff>
      <xdr:row>58</xdr:row>
      <xdr:rowOff>133350</xdr:rowOff>
    </xdr:from>
    <xdr:to>
      <xdr:col>6</xdr:col>
      <xdr:colOff>323850</xdr:colOff>
      <xdr:row>61</xdr:row>
      <xdr:rowOff>209550</xdr:rowOff>
    </xdr:to>
    <xdr:cxnSp macro="">
      <xdr:nvCxnSpPr>
        <xdr:cNvPr id="6" name="Connecteur droit avec flèche 5">
          <a:extLst>
            <a:ext uri="{FF2B5EF4-FFF2-40B4-BE49-F238E27FC236}">
              <a16:creationId xmlns:a16="http://schemas.microsoft.com/office/drawing/2014/main" id="{B448A607-6E48-4906-9CD9-FB9A6D17E2A8}"/>
            </a:ext>
          </a:extLst>
        </xdr:cNvPr>
        <xdr:cNvCxnSpPr/>
      </xdr:nvCxnSpPr>
      <xdr:spPr>
        <a:xfrm>
          <a:off x="4572000" y="12592050"/>
          <a:ext cx="1285875" cy="714375"/>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304801</xdr:colOff>
      <xdr:row>61</xdr:row>
      <xdr:rowOff>135253</xdr:rowOff>
    </xdr:from>
    <xdr:to>
      <xdr:col>3</xdr:col>
      <xdr:colOff>657261</xdr:colOff>
      <xdr:row>65</xdr:row>
      <xdr:rowOff>1932</xdr:rowOff>
    </xdr:to>
    <xdr:sp macro="" textlink="">
      <xdr:nvSpPr>
        <xdr:cNvPr id="8" name="Rectangle à coins arrondis 7">
          <a:extLst>
            <a:ext uri="{FF2B5EF4-FFF2-40B4-BE49-F238E27FC236}">
              <a16:creationId xmlns:a16="http://schemas.microsoft.com/office/drawing/2014/main" id="{2EEF7688-BA11-4A32-931F-4EC35E6106F0}"/>
            </a:ext>
          </a:extLst>
        </xdr:cNvPr>
        <xdr:cNvSpPr/>
      </xdr:nvSpPr>
      <xdr:spPr>
        <a:xfrm>
          <a:off x="666751" y="13230223"/>
          <a:ext cx="2324099" cy="1162052"/>
        </a:xfrm>
        <a:prstGeom prst="wedgeRoundRectCallout">
          <a:avLst>
            <a:gd name="adj1" fmla="val 76947"/>
            <a:gd name="adj2" fmla="val 61602"/>
            <a:gd name="adj3" fmla="val 16667"/>
          </a:avLst>
        </a:prstGeom>
        <a:solidFill>
          <a:srgbClr val="FFC000"/>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fr-CA" sz="1200" b="0" i="0" u="none" strike="noStrike" baseline="0">
              <a:solidFill>
                <a:schemeClr val="tx1"/>
              </a:solidFill>
              <a:latin typeface="Times New Roman" panose="02020603050405020304" pitchFamily="18" charset="0"/>
              <a:ea typeface="+mn-ea"/>
              <a:cs typeface="Times New Roman" panose="02020603050405020304" pitchFamily="18" charset="0"/>
            </a:rPr>
            <a:t>Avis: l'arrondissement de chacun des montants au dollar près peut occasionner quelques inexactitudes mineures lors de l'établissement des totaux.</a:t>
          </a:r>
          <a:endParaRPr lang="fr-CA" sz="12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xdr:col>
      <xdr:colOff>1217295</xdr:colOff>
      <xdr:row>70</xdr:row>
      <xdr:rowOff>49530</xdr:rowOff>
    </xdr:from>
    <xdr:to>
      <xdr:col>3</xdr:col>
      <xdr:colOff>931617</xdr:colOff>
      <xdr:row>75</xdr:row>
      <xdr:rowOff>152400</xdr:rowOff>
    </xdr:to>
    <xdr:sp macro="" textlink="">
      <xdr:nvSpPr>
        <xdr:cNvPr id="11" name="Rectangle à coins arrondis 10">
          <a:extLst>
            <a:ext uri="{FF2B5EF4-FFF2-40B4-BE49-F238E27FC236}">
              <a16:creationId xmlns:a16="http://schemas.microsoft.com/office/drawing/2014/main" id="{FF9A5345-FD09-4F8A-9F38-CC7084A745D3}"/>
            </a:ext>
          </a:extLst>
        </xdr:cNvPr>
        <xdr:cNvSpPr/>
      </xdr:nvSpPr>
      <xdr:spPr>
        <a:xfrm>
          <a:off x="2150745" y="14679930"/>
          <a:ext cx="1238322" cy="1102995"/>
        </a:xfrm>
        <a:prstGeom prst="wedgeRoundRectCallout">
          <a:avLst>
            <a:gd name="adj1" fmla="val 122024"/>
            <a:gd name="adj2" fmla="val 53052"/>
            <a:gd name="adj3" fmla="val 16667"/>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nSpc>
              <a:spcPts val="1100"/>
            </a:lnSpc>
          </a:pPr>
          <a:r>
            <a:rPr lang="fr-CA" sz="1200">
              <a:solidFill>
                <a:schemeClr val="tx1"/>
              </a:solidFill>
              <a:latin typeface="Times New Roman" panose="02020603050405020304" pitchFamily="18" charset="0"/>
              <a:cs typeface="Times New Roman" panose="02020603050405020304" pitchFamily="18" charset="0"/>
            </a:rPr>
            <a:t>Coût d'acquisition </a:t>
          </a:r>
        </a:p>
        <a:p>
          <a:pPr>
            <a:lnSpc>
              <a:spcPts val="1100"/>
            </a:lnSpc>
          </a:pPr>
          <a:r>
            <a:rPr lang="fr-CA" sz="1200">
              <a:solidFill>
                <a:schemeClr val="tx1"/>
              </a:solidFill>
              <a:latin typeface="Times New Roman" panose="02020603050405020304" pitchFamily="18" charset="0"/>
              <a:cs typeface="Times New Roman" panose="02020603050405020304" pitchFamily="18" charset="0"/>
            </a:rPr>
            <a:t>MOINS</a:t>
          </a:r>
        </a:p>
        <a:p>
          <a:pPr>
            <a:lnSpc>
              <a:spcPts val="1100"/>
            </a:lnSpc>
          </a:pPr>
          <a:r>
            <a:rPr lang="fr-CA" sz="1200">
              <a:solidFill>
                <a:schemeClr val="tx1"/>
              </a:solidFill>
              <a:latin typeface="Times New Roman" panose="02020603050405020304" pitchFamily="18" charset="0"/>
              <a:cs typeface="Times New Roman" panose="02020603050405020304" pitchFamily="18" charset="0"/>
            </a:rPr>
            <a:t>Amortissement cumulé (20XX)</a:t>
          </a:r>
        </a:p>
        <a:p>
          <a:pPr>
            <a:lnSpc>
              <a:spcPts val="1100"/>
            </a:lnSpc>
          </a:pPr>
          <a:endParaRPr lang="fr-CA" sz="12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4</xdr:col>
      <xdr:colOff>146448</xdr:colOff>
      <xdr:row>140</xdr:row>
      <xdr:rowOff>0</xdr:rowOff>
    </xdr:from>
    <xdr:to>
      <xdr:col>4</xdr:col>
      <xdr:colOff>146448</xdr:colOff>
      <xdr:row>141</xdr:row>
      <xdr:rowOff>0</xdr:rowOff>
    </xdr:to>
    <xdr:cxnSp macro="">
      <xdr:nvCxnSpPr>
        <xdr:cNvPr id="12" name="Connecteur droit avec flèche 11">
          <a:extLst>
            <a:ext uri="{FF2B5EF4-FFF2-40B4-BE49-F238E27FC236}">
              <a16:creationId xmlns:a16="http://schemas.microsoft.com/office/drawing/2014/main" id="{3D328525-C8B5-482A-982E-E7C33BFD6E1B}"/>
            </a:ext>
          </a:extLst>
        </xdr:cNvPr>
        <xdr:cNvCxnSpPr/>
      </xdr:nvCxnSpPr>
      <xdr:spPr>
        <a:xfrm>
          <a:off x="3595501" y="29803224"/>
          <a:ext cx="0" cy="200526"/>
        </a:xfrm>
        <a:prstGeom prst="straightConnector1">
          <a:avLst/>
        </a:prstGeom>
        <a:ln w="127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28575</xdr:colOff>
      <xdr:row>26</xdr:row>
      <xdr:rowOff>161925</xdr:rowOff>
    </xdr:from>
    <xdr:to>
      <xdr:col>1</xdr:col>
      <xdr:colOff>38100</xdr:colOff>
      <xdr:row>29</xdr:row>
      <xdr:rowOff>66675</xdr:rowOff>
    </xdr:to>
    <xdr:sp macro="" textlink="">
      <xdr:nvSpPr>
        <xdr:cNvPr id="10" name="Ellipse 9">
          <a:extLst>
            <a:ext uri="{FF2B5EF4-FFF2-40B4-BE49-F238E27FC236}">
              <a16:creationId xmlns:a16="http://schemas.microsoft.com/office/drawing/2014/main" id="{9720704D-2866-47B7-B5DF-B97F57E906C0}"/>
            </a:ext>
          </a:extLst>
        </xdr:cNvPr>
        <xdr:cNvSpPr/>
      </xdr:nvSpPr>
      <xdr:spPr>
        <a:xfrm>
          <a:off x="28575" y="4772025"/>
          <a:ext cx="504825" cy="504825"/>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CA" sz="1600" b="0" i="0" u="none" strike="noStrike" baseline="0">
              <a:ln w="38100">
                <a:solidFill>
                  <a:srgbClr val="FF0000"/>
                </a:solidFill>
              </a:ln>
              <a:noFill/>
              <a:latin typeface="Times New Roman" panose="02020603050405020304" pitchFamily="18" charset="0"/>
              <a:ea typeface="+mn-ea"/>
              <a:cs typeface="Times New Roman" panose="02020603050405020304" pitchFamily="18" charset="0"/>
            </a:rPr>
            <a:t>1</a:t>
          </a:r>
        </a:p>
      </xdr:txBody>
    </xdr:sp>
    <xdr:clientData/>
  </xdr:twoCellAnchor>
  <xdr:twoCellAnchor>
    <xdr:from>
      <xdr:col>0</xdr:col>
      <xdr:colOff>28575</xdr:colOff>
      <xdr:row>13</xdr:row>
      <xdr:rowOff>49823</xdr:rowOff>
    </xdr:from>
    <xdr:to>
      <xdr:col>1</xdr:col>
      <xdr:colOff>38100</xdr:colOff>
      <xdr:row>15</xdr:row>
      <xdr:rowOff>167053</xdr:rowOff>
    </xdr:to>
    <xdr:sp macro="" textlink="">
      <xdr:nvSpPr>
        <xdr:cNvPr id="13" name="Ellipse 12">
          <a:extLst>
            <a:ext uri="{FF2B5EF4-FFF2-40B4-BE49-F238E27FC236}">
              <a16:creationId xmlns:a16="http://schemas.microsoft.com/office/drawing/2014/main" id="{9B8CDDF0-2895-4ACC-B120-9A9A499949AE}"/>
            </a:ext>
          </a:extLst>
        </xdr:cNvPr>
        <xdr:cNvSpPr/>
      </xdr:nvSpPr>
      <xdr:spPr>
        <a:xfrm>
          <a:off x="28575" y="2650881"/>
          <a:ext cx="507756" cy="512884"/>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CA" sz="1600" b="0" i="0" u="none" strike="noStrike" baseline="0">
              <a:ln w="38100">
                <a:solidFill>
                  <a:srgbClr val="FF0000"/>
                </a:solidFill>
              </a:ln>
              <a:noFill/>
              <a:latin typeface="Times New Roman" panose="02020603050405020304" pitchFamily="18" charset="0"/>
              <a:ea typeface="+mn-ea"/>
              <a:cs typeface="Times New Roman" panose="02020603050405020304" pitchFamily="18" charset="0"/>
            </a:rPr>
            <a:t>2</a:t>
          </a:r>
        </a:p>
      </xdr:txBody>
    </xdr:sp>
    <xdr:clientData/>
  </xdr:twoCellAnchor>
  <xdr:twoCellAnchor>
    <xdr:from>
      <xdr:col>0</xdr:col>
      <xdr:colOff>47625</xdr:colOff>
      <xdr:row>43</xdr:row>
      <xdr:rowOff>95250</xdr:rowOff>
    </xdr:from>
    <xdr:to>
      <xdr:col>0</xdr:col>
      <xdr:colOff>457200</xdr:colOff>
      <xdr:row>45</xdr:row>
      <xdr:rowOff>104775</xdr:rowOff>
    </xdr:to>
    <xdr:sp macro="" textlink="">
      <xdr:nvSpPr>
        <xdr:cNvPr id="14" name="Ellipse 13">
          <a:extLst>
            <a:ext uri="{FF2B5EF4-FFF2-40B4-BE49-F238E27FC236}">
              <a16:creationId xmlns:a16="http://schemas.microsoft.com/office/drawing/2014/main" id="{BA9226FA-597D-4028-A77E-F2F126E76A57}"/>
            </a:ext>
          </a:extLst>
        </xdr:cNvPr>
        <xdr:cNvSpPr/>
      </xdr:nvSpPr>
      <xdr:spPr>
        <a:xfrm>
          <a:off x="47625" y="8143875"/>
          <a:ext cx="409575" cy="409575"/>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CA" sz="1600" b="0" i="0" u="none" strike="noStrike" baseline="0">
              <a:ln w="38100">
                <a:solidFill>
                  <a:srgbClr val="FF0000"/>
                </a:solidFill>
              </a:ln>
              <a:noFill/>
              <a:latin typeface="Times New Roman" panose="02020603050405020304" pitchFamily="18" charset="0"/>
              <a:ea typeface="+mn-ea"/>
              <a:cs typeface="Times New Roman" panose="02020603050405020304" pitchFamily="18" charset="0"/>
            </a:rPr>
            <a:t>1</a:t>
          </a:r>
        </a:p>
      </xdr:txBody>
    </xdr:sp>
    <xdr:clientData/>
  </xdr:twoCellAnchor>
  <xdr:twoCellAnchor>
    <xdr:from>
      <xdr:col>0</xdr:col>
      <xdr:colOff>47625</xdr:colOff>
      <xdr:row>45</xdr:row>
      <xdr:rowOff>104775</xdr:rowOff>
    </xdr:from>
    <xdr:to>
      <xdr:col>0</xdr:col>
      <xdr:colOff>457200</xdr:colOff>
      <xdr:row>47</xdr:row>
      <xdr:rowOff>114300</xdr:rowOff>
    </xdr:to>
    <xdr:sp macro="" textlink="">
      <xdr:nvSpPr>
        <xdr:cNvPr id="15" name="Ellipse 14">
          <a:extLst>
            <a:ext uri="{FF2B5EF4-FFF2-40B4-BE49-F238E27FC236}">
              <a16:creationId xmlns:a16="http://schemas.microsoft.com/office/drawing/2014/main" id="{A527149B-4193-44C4-9E53-EC3F63C62CE6}"/>
            </a:ext>
          </a:extLst>
        </xdr:cNvPr>
        <xdr:cNvSpPr/>
      </xdr:nvSpPr>
      <xdr:spPr>
        <a:xfrm>
          <a:off x="47625" y="8553450"/>
          <a:ext cx="409575" cy="409575"/>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CA" sz="1600" b="0" i="0" u="none" strike="noStrike" baseline="0">
              <a:ln w="38100">
                <a:solidFill>
                  <a:srgbClr val="FF0000"/>
                </a:solidFill>
              </a:ln>
              <a:noFill/>
              <a:latin typeface="Times New Roman" panose="02020603050405020304" pitchFamily="18" charset="0"/>
              <a:ea typeface="+mn-ea"/>
              <a:cs typeface="Times New Roman" panose="02020603050405020304" pitchFamily="18" charset="0"/>
            </a:rPr>
            <a:t>2</a:t>
          </a:r>
        </a:p>
      </xdr:txBody>
    </xdr:sp>
    <xdr:clientData/>
  </xdr:twoCellAnchor>
  <xdr:twoCellAnchor>
    <xdr:from>
      <xdr:col>0</xdr:col>
      <xdr:colOff>47625</xdr:colOff>
      <xdr:row>47</xdr:row>
      <xdr:rowOff>104775</xdr:rowOff>
    </xdr:from>
    <xdr:to>
      <xdr:col>0</xdr:col>
      <xdr:colOff>457200</xdr:colOff>
      <xdr:row>49</xdr:row>
      <xdr:rowOff>114300</xdr:rowOff>
    </xdr:to>
    <xdr:sp macro="" textlink="">
      <xdr:nvSpPr>
        <xdr:cNvPr id="16" name="Ellipse 15">
          <a:extLst>
            <a:ext uri="{FF2B5EF4-FFF2-40B4-BE49-F238E27FC236}">
              <a16:creationId xmlns:a16="http://schemas.microsoft.com/office/drawing/2014/main" id="{E27245BD-02B5-4179-8A5A-741EBF6B4F3D}"/>
            </a:ext>
          </a:extLst>
        </xdr:cNvPr>
        <xdr:cNvSpPr/>
      </xdr:nvSpPr>
      <xdr:spPr>
        <a:xfrm>
          <a:off x="47625" y="8953500"/>
          <a:ext cx="409575" cy="409575"/>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CA" sz="1600" b="0" i="0" u="none" strike="noStrike" baseline="0">
              <a:ln w="38100">
                <a:solidFill>
                  <a:srgbClr val="FF0000"/>
                </a:solidFill>
              </a:ln>
              <a:noFill/>
              <a:latin typeface="Times New Roman" panose="02020603050405020304" pitchFamily="18" charset="0"/>
              <a:ea typeface="+mn-ea"/>
              <a:cs typeface="Times New Roman" panose="02020603050405020304" pitchFamily="18" charset="0"/>
            </a:rPr>
            <a:t>3</a:t>
          </a:r>
        </a:p>
      </xdr:txBody>
    </xdr:sp>
    <xdr:clientData/>
  </xdr:twoCellAnchor>
  <xdr:twoCellAnchor>
    <xdr:from>
      <xdr:col>0</xdr:col>
      <xdr:colOff>47625</xdr:colOff>
      <xdr:row>49</xdr:row>
      <xdr:rowOff>104775</xdr:rowOff>
    </xdr:from>
    <xdr:to>
      <xdr:col>0</xdr:col>
      <xdr:colOff>457200</xdr:colOff>
      <xdr:row>51</xdr:row>
      <xdr:rowOff>114300</xdr:rowOff>
    </xdr:to>
    <xdr:sp macro="" textlink="">
      <xdr:nvSpPr>
        <xdr:cNvPr id="17" name="Ellipse 16">
          <a:extLst>
            <a:ext uri="{FF2B5EF4-FFF2-40B4-BE49-F238E27FC236}">
              <a16:creationId xmlns:a16="http://schemas.microsoft.com/office/drawing/2014/main" id="{705518F7-7EF3-46D2-A987-526DE6FAC3D3}"/>
            </a:ext>
          </a:extLst>
        </xdr:cNvPr>
        <xdr:cNvSpPr/>
      </xdr:nvSpPr>
      <xdr:spPr>
        <a:xfrm>
          <a:off x="47625" y="9353550"/>
          <a:ext cx="409575" cy="409575"/>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CA" sz="1600" b="0" i="0" u="none" strike="noStrike" baseline="0">
              <a:ln w="38100">
                <a:solidFill>
                  <a:srgbClr val="FF0000"/>
                </a:solidFill>
              </a:ln>
              <a:noFill/>
              <a:latin typeface="Times New Roman" panose="02020603050405020304" pitchFamily="18" charset="0"/>
              <a:ea typeface="+mn-ea"/>
              <a:cs typeface="Times New Roman" panose="02020603050405020304" pitchFamily="18" charset="0"/>
            </a:rPr>
            <a:t>4</a:t>
          </a:r>
        </a:p>
      </xdr:txBody>
    </xdr:sp>
    <xdr:clientData/>
  </xdr:twoCellAnchor>
  <xdr:twoCellAnchor>
    <xdr:from>
      <xdr:col>4</xdr:col>
      <xdr:colOff>6569</xdr:colOff>
      <xdr:row>12</xdr:row>
      <xdr:rowOff>91966</xdr:rowOff>
    </xdr:from>
    <xdr:to>
      <xdr:col>9</xdr:col>
      <xdr:colOff>0</xdr:colOff>
      <xdr:row>14</xdr:row>
      <xdr:rowOff>105105</xdr:rowOff>
    </xdr:to>
    <xdr:cxnSp macro="">
      <xdr:nvCxnSpPr>
        <xdr:cNvPr id="18" name="Connecteur droit avec flèche 17">
          <a:extLst>
            <a:ext uri="{FF2B5EF4-FFF2-40B4-BE49-F238E27FC236}">
              <a16:creationId xmlns:a16="http://schemas.microsoft.com/office/drawing/2014/main" id="{E6188BC8-4035-444B-BAE1-62C93C13C224}"/>
            </a:ext>
          </a:extLst>
        </xdr:cNvPr>
        <xdr:cNvCxnSpPr/>
      </xdr:nvCxnSpPr>
      <xdr:spPr>
        <a:xfrm>
          <a:off x="3455276" y="2483069"/>
          <a:ext cx="5872655" cy="407277"/>
        </a:xfrm>
        <a:prstGeom prst="straightConnector1">
          <a:avLst/>
        </a:prstGeom>
        <a:ln w="9525">
          <a:solidFill>
            <a:schemeClr val="tx1"/>
          </a:solidFill>
          <a:prstDash val="dash"/>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944217</xdr:colOff>
      <xdr:row>7</xdr:row>
      <xdr:rowOff>99391</xdr:rowOff>
    </xdr:from>
    <xdr:to>
      <xdr:col>8</xdr:col>
      <xdr:colOff>725365</xdr:colOff>
      <xdr:row>11</xdr:row>
      <xdr:rowOff>117231</xdr:rowOff>
    </xdr:to>
    <xdr:cxnSp macro="">
      <xdr:nvCxnSpPr>
        <xdr:cNvPr id="19" name="Connecteur droit avec flèche 18">
          <a:extLst>
            <a:ext uri="{FF2B5EF4-FFF2-40B4-BE49-F238E27FC236}">
              <a16:creationId xmlns:a16="http://schemas.microsoft.com/office/drawing/2014/main" id="{6604405F-D1AD-4B34-B4B8-A571E297E2C1}"/>
            </a:ext>
          </a:extLst>
        </xdr:cNvPr>
        <xdr:cNvCxnSpPr/>
      </xdr:nvCxnSpPr>
      <xdr:spPr>
        <a:xfrm>
          <a:off x="3404152" y="1499152"/>
          <a:ext cx="5918561" cy="812970"/>
        </a:xfrm>
        <a:prstGeom prst="straightConnector1">
          <a:avLst/>
        </a:prstGeom>
        <a:ln w="9525">
          <a:solidFill>
            <a:schemeClr val="tx1"/>
          </a:solidFill>
          <a:prstDash val="dash"/>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965781</xdr:colOff>
      <xdr:row>139</xdr:row>
      <xdr:rowOff>105783</xdr:rowOff>
    </xdr:from>
    <xdr:to>
      <xdr:col>5</xdr:col>
      <xdr:colOff>261937</xdr:colOff>
      <xdr:row>139</xdr:row>
      <xdr:rowOff>105783</xdr:rowOff>
    </xdr:to>
    <xdr:cxnSp macro="">
      <xdr:nvCxnSpPr>
        <xdr:cNvPr id="23" name="Connecteur droit avec flèche 22">
          <a:extLst>
            <a:ext uri="{FF2B5EF4-FFF2-40B4-BE49-F238E27FC236}">
              <a16:creationId xmlns:a16="http://schemas.microsoft.com/office/drawing/2014/main" id="{9FC41EB3-4E3D-4A74-A042-8EF8CDC8EE4A}"/>
            </a:ext>
          </a:extLst>
        </xdr:cNvPr>
        <xdr:cNvCxnSpPr/>
      </xdr:nvCxnSpPr>
      <xdr:spPr>
        <a:xfrm flipH="1">
          <a:off x="4412640" y="29907127"/>
          <a:ext cx="498688" cy="0"/>
        </a:xfrm>
        <a:prstGeom prst="straightConnector1">
          <a:avLst/>
        </a:prstGeom>
        <a:ln w="9525">
          <a:solidFill>
            <a:schemeClr val="tx1"/>
          </a:solidFill>
          <a:prstDash val="dash"/>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1107283</xdr:colOff>
      <xdr:row>142</xdr:row>
      <xdr:rowOff>196454</xdr:rowOff>
    </xdr:from>
    <xdr:to>
      <xdr:col>5</xdr:col>
      <xdr:colOff>342900</xdr:colOff>
      <xdr:row>144</xdr:row>
      <xdr:rowOff>92529</xdr:rowOff>
    </xdr:to>
    <xdr:cxnSp macro="">
      <xdr:nvCxnSpPr>
        <xdr:cNvPr id="28" name="Connecteur droit avec flèche 27">
          <a:extLst>
            <a:ext uri="{FF2B5EF4-FFF2-40B4-BE49-F238E27FC236}">
              <a16:creationId xmlns:a16="http://schemas.microsoft.com/office/drawing/2014/main" id="{BD987489-7572-4275-BEE6-943C89059F94}"/>
            </a:ext>
          </a:extLst>
        </xdr:cNvPr>
        <xdr:cNvCxnSpPr/>
      </xdr:nvCxnSpPr>
      <xdr:spPr>
        <a:xfrm flipH="1" flipV="1">
          <a:off x="4558054" y="30524054"/>
          <a:ext cx="438489" cy="298846"/>
        </a:xfrm>
        <a:prstGeom prst="straightConnector1">
          <a:avLst/>
        </a:prstGeom>
        <a:ln w="9525">
          <a:solidFill>
            <a:schemeClr val="tx1"/>
          </a:solidFill>
          <a:prstDash val="dash"/>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oivinn/Mes%20documents/Enseignement/CTB-1020%20Fiscalit&#233;%20II/3-Automne%202004/A2004%20-%20&#201;tude%20de%20cas%20-%20%20Sport%20au%20Max%20In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égende"/>
      <sheetName val="BILAN"/>
      <sheetName val="BNR"/>
      <sheetName val="Renseignements supplémentaires"/>
      <sheetName val="Résultats"/>
      <sheetName val="Flux"/>
      <sheetName val="Notes"/>
      <sheetName val="Présentation"/>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12700">
          <a:solidFill>
            <a:sysClr val="windowText" lastClr="000000"/>
          </a:solidFill>
        </a:ln>
      </a:spPr>
      <a:bodyPr vertOverflow="clip" horzOverflow="clip" rtlCol="0" anchor="t"/>
      <a:lstStyle>
        <a:defPPr>
          <a:defRPr sz="1200" b="0" i="0" u="none" strike="noStrike" baseline="0" smtClean="0">
            <a:solidFill>
              <a:schemeClr val="tx1"/>
            </a:solidFill>
            <a:latin typeface="Times New Roman" panose="02020603050405020304" pitchFamily="18" charset="0"/>
            <a:ea typeface="+mn-ea"/>
            <a:cs typeface="Times New Roman" panose="02020603050405020304" pitchFamily="18" charset="0"/>
          </a:defRPr>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1"/>
          </a:solidFill>
          <a:tailEnd type="arrow"/>
        </a:ln>
      </a:spPr>
      <a:bodyPr/>
      <a:lstStyle/>
      <a:style>
        <a:lnRef idx="1">
          <a:schemeClr val="dk1"/>
        </a:lnRef>
        <a:fillRef idx="0">
          <a:schemeClr val="dk1"/>
        </a:fillRef>
        <a:effectRef idx="0">
          <a:schemeClr val="dk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63"/>
  <sheetViews>
    <sheetView showGridLines="0" tabSelected="1" zoomScaleNormal="100" workbookViewId="0"/>
  </sheetViews>
  <sheetFormatPr baseColWidth="10" defaultRowHeight="15.75" x14ac:dyDescent="0.25"/>
  <cols>
    <col min="1" max="1" width="6.5" style="1" customWidth="1"/>
    <col min="2" max="2" width="5.75" style="1" customWidth="1"/>
    <col min="3" max="3" width="20" style="1" customWidth="1"/>
    <col min="4" max="4" width="13" style="1" customWidth="1"/>
    <col min="5" max="5" width="15.75" style="1" customWidth="1"/>
    <col min="6" max="6" width="13.375" style="1" customWidth="1"/>
    <col min="7" max="7" width="23.375" style="1" customWidth="1"/>
    <col min="8" max="8" width="15" style="78" customWidth="1"/>
    <col min="9" max="9" width="9.625" style="6" customWidth="1"/>
    <col min="10" max="10" width="18.25" style="1" customWidth="1"/>
    <col min="11" max="11" width="13.375" style="1" customWidth="1"/>
    <col min="12" max="14" width="11" style="40" hidden="1" customWidth="1"/>
    <col min="15" max="16384" width="11" style="1"/>
  </cols>
  <sheetData>
    <row r="1" spans="1:10" x14ac:dyDescent="0.25">
      <c r="A1" s="164" t="s">
        <v>130</v>
      </c>
    </row>
    <row r="3" spans="1:10" x14ac:dyDescent="0.25">
      <c r="A3" s="163" t="s">
        <v>131</v>
      </c>
      <c r="B3" s="5"/>
      <c r="C3" s="5"/>
      <c r="D3" s="5"/>
      <c r="E3" s="5"/>
      <c r="F3" s="5"/>
      <c r="G3" s="5"/>
      <c r="H3" s="5"/>
      <c r="I3" s="14"/>
      <c r="J3" s="14"/>
    </row>
    <row r="4" spans="1:10" x14ac:dyDescent="0.25">
      <c r="A4" s="20" t="s">
        <v>106</v>
      </c>
      <c r="B4" s="5"/>
      <c r="C4" s="5"/>
      <c r="D4" s="5"/>
      <c r="E4" s="5"/>
      <c r="F4" s="5"/>
      <c r="G4" s="5"/>
      <c r="H4" s="5"/>
      <c r="I4" s="141"/>
      <c r="J4" s="14"/>
    </row>
    <row r="5" spans="1:10" x14ac:dyDescent="0.25">
      <c r="A5" s="94" t="s">
        <v>107</v>
      </c>
      <c r="B5" s="10"/>
      <c r="C5" s="10"/>
      <c r="D5" s="10"/>
      <c r="E5" s="5"/>
      <c r="F5" s="5"/>
      <c r="G5" s="5"/>
      <c r="H5" s="5"/>
      <c r="I5" s="141"/>
      <c r="J5" s="14"/>
    </row>
    <row r="6" spans="1:10" x14ac:dyDescent="0.25">
      <c r="A6" s="165" t="s">
        <v>82</v>
      </c>
      <c r="B6" s="116"/>
      <c r="C6" s="116"/>
      <c r="D6" s="116"/>
      <c r="E6" s="116"/>
      <c r="F6" s="116"/>
      <c r="G6" s="116"/>
    </row>
    <row r="7" spans="1:10" ht="16.5" thickBot="1" x14ac:dyDescent="0.3">
      <c r="A7" s="114"/>
      <c r="B7" s="5"/>
      <c r="C7" s="5"/>
      <c r="D7" s="5"/>
      <c r="E7" s="5"/>
      <c r="F7" s="5"/>
      <c r="G7" s="5"/>
    </row>
    <row r="8" spans="1:10" x14ac:dyDescent="0.25">
      <c r="A8" s="115" t="s">
        <v>4</v>
      </c>
      <c r="B8" s="132" t="s">
        <v>5</v>
      </c>
      <c r="C8" s="133"/>
      <c r="D8" s="133">
        <f>+C38</f>
        <v>197375</v>
      </c>
      <c r="E8" s="134" t="s">
        <v>24</v>
      </c>
      <c r="F8" s="116"/>
      <c r="G8" s="116"/>
      <c r="H8" s="143"/>
      <c r="I8" s="144"/>
      <c r="J8" s="145"/>
    </row>
    <row r="9" spans="1:10" x14ac:dyDescent="0.25">
      <c r="A9" s="116"/>
      <c r="B9" s="116" t="s">
        <v>6</v>
      </c>
      <c r="C9" s="116"/>
      <c r="D9" s="166" t="s">
        <v>132</v>
      </c>
      <c r="E9" s="116"/>
      <c r="F9" s="116"/>
      <c r="G9" s="116"/>
      <c r="H9" s="146"/>
      <c r="I9" s="141" t="s">
        <v>120</v>
      </c>
      <c r="J9" s="147"/>
    </row>
    <row r="10" spans="1:10" x14ac:dyDescent="0.25">
      <c r="A10" s="116"/>
      <c r="B10" s="116" t="s">
        <v>7</v>
      </c>
      <c r="C10" s="116"/>
      <c r="D10" s="116">
        <v>0</v>
      </c>
      <c r="E10" s="117" t="s">
        <v>91</v>
      </c>
      <c r="F10" s="116"/>
      <c r="G10" s="116"/>
      <c r="H10" s="156"/>
      <c r="I10" s="157" t="s">
        <v>126</v>
      </c>
      <c r="J10" s="158"/>
    </row>
    <row r="11" spans="1:10" x14ac:dyDescent="0.25">
      <c r="A11" s="116"/>
      <c r="B11" s="116" t="s">
        <v>6</v>
      </c>
      <c r="C11" s="116"/>
      <c r="D11" s="166" t="s">
        <v>132</v>
      </c>
      <c r="E11" s="116"/>
      <c r="F11" s="116"/>
      <c r="G11" s="116"/>
      <c r="H11" s="146"/>
      <c r="I11" s="14"/>
      <c r="J11" s="147"/>
    </row>
    <row r="12" spans="1:10" ht="16.5" customHeight="1" thickBot="1" x14ac:dyDescent="0.3">
      <c r="A12" s="116"/>
      <c r="B12" s="116" t="s">
        <v>8</v>
      </c>
      <c r="C12" s="116"/>
      <c r="D12" s="118">
        <f>+G24</f>
        <v>4000</v>
      </c>
      <c r="E12" s="116" t="s">
        <v>3</v>
      </c>
      <c r="F12" s="116"/>
      <c r="G12" s="116"/>
      <c r="H12" s="148"/>
      <c r="I12" s="149" t="s">
        <v>121</v>
      </c>
      <c r="J12" s="150">
        <f>D8</f>
        <v>197375</v>
      </c>
    </row>
    <row r="13" spans="1:10" ht="16.5" thickBot="1" x14ac:dyDescent="0.3">
      <c r="A13" s="116"/>
      <c r="B13" s="116"/>
      <c r="C13" s="116"/>
      <c r="D13" s="131">
        <f>+D8-D10-D12</f>
        <v>193375</v>
      </c>
      <c r="E13" s="119" t="s">
        <v>0</v>
      </c>
      <c r="F13" s="116"/>
      <c r="G13" s="185" t="s">
        <v>95</v>
      </c>
      <c r="H13" s="151"/>
      <c r="I13" s="11" t="s">
        <v>122</v>
      </c>
      <c r="J13" s="147"/>
    </row>
    <row r="14" spans="1:10" x14ac:dyDescent="0.25">
      <c r="A14" s="116"/>
      <c r="B14" s="116"/>
      <c r="C14" s="116" t="s">
        <v>3</v>
      </c>
      <c r="D14" s="116"/>
      <c r="E14" s="116"/>
      <c r="F14" s="116"/>
      <c r="G14" s="186"/>
      <c r="H14" s="151"/>
      <c r="I14" s="11" t="s">
        <v>123</v>
      </c>
      <c r="J14" s="152">
        <f>J12</f>
        <v>197375</v>
      </c>
    </row>
    <row r="15" spans="1:10" x14ac:dyDescent="0.25">
      <c r="A15" s="116"/>
      <c r="B15" s="116"/>
      <c r="C15" s="120" t="s">
        <v>8</v>
      </c>
      <c r="D15" s="121"/>
      <c r="E15" s="121"/>
      <c r="F15" s="121"/>
      <c r="G15" s="121"/>
      <c r="H15" s="159"/>
      <c r="I15" s="125" t="s">
        <v>124</v>
      </c>
      <c r="J15" s="160">
        <f>MIN(D31,D13)</f>
        <v>193375</v>
      </c>
    </row>
    <row r="16" spans="1:10" ht="15.75" customHeight="1" x14ac:dyDescent="0.25">
      <c r="A16" s="116"/>
      <c r="B16" s="116"/>
      <c r="C16" s="122" t="s">
        <v>9</v>
      </c>
      <c r="D16" s="118"/>
      <c r="E16" s="118"/>
      <c r="F16" s="118"/>
      <c r="G16" s="142">
        <v>302587</v>
      </c>
      <c r="H16" s="151"/>
      <c r="I16" s="11" t="s">
        <v>125</v>
      </c>
      <c r="J16" s="152">
        <f>J14-J15</f>
        <v>4000</v>
      </c>
    </row>
    <row r="17" spans="1:10" ht="16.5" thickBot="1" x14ac:dyDescent="0.3">
      <c r="A17" s="116"/>
      <c r="B17" s="116"/>
      <c r="C17" s="122" t="s">
        <v>10</v>
      </c>
      <c r="D17" s="118"/>
      <c r="E17" s="118"/>
      <c r="F17" s="118"/>
      <c r="G17" s="124">
        <v>65655</v>
      </c>
      <c r="H17" s="153"/>
      <c r="I17" s="154"/>
      <c r="J17" s="155"/>
    </row>
    <row r="18" spans="1:10" x14ac:dyDescent="0.25">
      <c r="A18" s="116"/>
      <c r="B18" s="116"/>
      <c r="C18" s="122"/>
      <c r="D18" s="118"/>
      <c r="E18" s="118"/>
      <c r="F18" s="125" t="s">
        <v>11</v>
      </c>
      <c r="G18" s="126">
        <f>+G16+G17</f>
        <v>368242</v>
      </c>
      <c r="H18" s="5"/>
      <c r="I18" s="14"/>
      <c r="J18" s="14"/>
    </row>
    <row r="19" spans="1:10" x14ac:dyDescent="0.25">
      <c r="A19" s="116"/>
      <c r="B19" s="116"/>
      <c r="C19" s="122"/>
      <c r="D19" s="118"/>
      <c r="E19" s="118"/>
      <c r="F19" s="125"/>
      <c r="G19" s="126"/>
      <c r="H19" s="5"/>
      <c r="I19" s="14"/>
      <c r="J19" s="14"/>
    </row>
    <row r="20" spans="1:10" ht="15.75" customHeight="1" x14ac:dyDescent="0.25">
      <c r="A20" s="116"/>
      <c r="B20" s="116"/>
      <c r="C20" s="122" t="s">
        <v>12</v>
      </c>
      <c r="D20" s="118"/>
      <c r="E20" s="118"/>
      <c r="F20" s="118"/>
      <c r="G20" s="123">
        <v>114242</v>
      </c>
      <c r="H20" s="5"/>
      <c r="I20" s="14"/>
      <c r="J20" s="14"/>
    </row>
    <row r="21" spans="1:10" x14ac:dyDescent="0.25">
      <c r="A21" s="116"/>
      <c r="B21" s="116"/>
      <c r="C21" s="122" t="s">
        <v>13</v>
      </c>
      <c r="D21" s="118"/>
      <c r="E21" s="118"/>
      <c r="F21" s="118"/>
      <c r="G21" s="124">
        <v>250000</v>
      </c>
      <c r="H21" s="5"/>
      <c r="I21" s="14"/>
      <c r="J21" s="14"/>
    </row>
    <row r="22" spans="1:10" x14ac:dyDescent="0.25">
      <c r="A22" s="116"/>
      <c r="B22" s="116"/>
      <c r="C22" s="122"/>
      <c r="D22" s="118"/>
      <c r="E22" s="118"/>
      <c r="F22" s="125" t="s">
        <v>14</v>
      </c>
      <c r="G22" s="126">
        <f>+G20+G21</f>
        <v>364242</v>
      </c>
      <c r="H22" s="5"/>
      <c r="I22" s="14"/>
      <c r="J22" s="14"/>
    </row>
    <row r="23" spans="1:10" x14ac:dyDescent="0.25">
      <c r="A23" s="116"/>
      <c r="B23" s="116"/>
      <c r="C23" s="122"/>
      <c r="D23" s="118"/>
      <c r="E23" s="118"/>
      <c r="F23" s="118"/>
      <c r="G23" s="126"/>
      <c r="H23" s="5"/>
      <c r="I23" s="14"/>
      <c r="J23" s="14"/>
    </row>
    <row r="24" spans="1:10" x14ac:dyDescent="0.25">
      <c r="A24" s="116"/>
      <c r="B24" s="116"/>
      <c r="C24" s="127"/>
      <c r="D24" s="128"/>
      <c r="E24" s="128"/>
      <c r="F24" s="129" t="s">
        <v>89</v>
      </c>
      <c r="G24" s="130">
        <f>+G18-G22</f>
        <v>4000</v>
      </c>
      <c r="H24" s="5"/>
      <c r="I24" s="14"/>
      <c r="J24" s="14"/>
    </row>
    <row r="25" spans="1:10" x14ac:dyDescent="0.25">
      <c r="A25" s="5"/>
      <c r="B25" s="5"/>
      <c r="C25" s="5"/>
      <c r="D25" s="5"/>
      <c r="E25" s="5"/>
      <c r="F25" s="7"/>
      <c r="G25" s="5"/>
      <c r="H25" s="5"/>
      <c r="I25" s="14"/>
      <c r="J25" s="14"/>
    </row>
    <row r="26" spans="1:10" x14ac:dyDescent="0.25">
      <c r="A26" s="115" t="s">
        <v>15</v>
      </c>
      <c r="B26" s="116" t="s">
        <v>16</v>
      </c>
      <c r="C26" s="116"/>
      <c r="D26" s="116">
        <v>1250000</v>
      </c>
      <c r="E26" s="116"/>
      <c r="F26" s="116"/>
      <c r="G26" s="116"/>
      <c r="H26" s="5"/>
      <c r="I26" s="14"/>
      <c r="J26" s="14"/>
    </row>
    <row r="27" spans="1:10" x14ac:dyDescent="0.25">
      <c r="A27" s="116"/>
      <c r="B27" s="116" t="s">
        <v>6</v>
      </c>
      <c r="C27" s="116"/>
      <c r="D27" s="166" t="s">
        <v>132</v>
      </c>
      <c r="E27" s="116"/>
      <c r="F27" s="116"/>
      <c r="G27" s="116"/>
      <c r="H27" s="5"/>
      <c r="I27" s="14"/>
      <c r="J27" s="14"/>
    </row>
    <row r="28" spans="1:10" x14ac:dyDescent="0.25">
      <c r="A28" s="116"/>
      <c r="B28" s="116" t="s">
        <v>17</v>
      </c>
      <c r="C28" s="116"/>
      <c r="D28" s="92">
        <v>700000</v>
      </c>
      <c r="E28" s="117" t="s">
        <v>92</v>
      </c>
      <c r="F28" s="116"/>
      <c r="G28" s="116"/>
      <c r="H28" s="5"/>
      <c r="I28" s="14"/>
      <c r="J28" s="14"/>
    </row>
    <row r="29" spans="1:10" x14ac:dyDescent="0.25">
      <c r="A29" s="116"/>
      <c r="B29" s="93" t="s">
        <v>137</v>
      </c>
      <c r="C29" s="92"/>
      <c r="D29" s="92"/>
      <c r="E29" s="92"/>
      <c r="F29" s="92"/>
      <c r="G29" s="92"/>
      <c r="H29" s="5"/>
      <c r="I29" s="14"/>
      <c r="J29" s="14"/>
    </row>
    <row r="30" spans="1:10" x14ac:dyDescent="0.25">
      <c r="A30" s="116"/>
      <c r="B30" s="116"/>
      <c r="C30" s="116"/>
      <c r="D30" s="121">
        <f>+D26-D28</f>
        <v>550000</v>
      </c>
      <c r="E30" s="116"/>
      <c r="F30" s="116"/>
      <c r="G30" s="93" t="s">
        <v>136</v>
      </c>
      <c r="H30" s="5"/>
      <c r="I30" s="14"/>
      <c r="J30" s="14"/>
    </row>
    <row r="31" spans="1:10" x14ac:dyDescent="0.25">
      <c r="A31" s="116"/>
      <c r="B31" s="116"/>
      <c r="C31" s="115" t="s">
        <v>133</v>
      </c>
      <c r="D31" s="113">
        <f>+D30/2</f>
        <v>275000</v>
      </c>
      <c r="E31" s="167"/>
      <c r="F31" s="116"/>
      <c r="G31" s="116"/>
      <c r="H31" s="5"/>
      <c r="I31" s="14"/>
      <c r="J31" s="14"/>
    </row>
    <row r="32" spans="1:10" x14ac:dyDescent="0.25">
      <c r="A32" s="5"/>
      <c r="B32" s="5"/>
      <c r="C32" s="5"/>
      <c r="D32" s="5"/>
      <c r="E32" s="5"/>
      <c r="F32" s="5"/>
      <c r="G32" s="5"/>
      <c r="H32" s="5"/>
      <c r="I32" s="14"/>
      <c r="J32" s="14"/>
    </row>
    <row r="33" spans="1:14" x14ac:dyDescent="0.25">
      <c r="A33" s="14"/>
      <c r="B33" s="14"/>
      <c r="C33" s="14"/>
      <c r="D33" s="14"/>
      <c r="E33" s="14"/>
      <c r="F33" s="14"/>
      <c r="G33" s="14"/>
      <c r="H33" s="14"/>
      <c r="I33" s="14"/>
      <c r="J33" s="14"/>
    </row>
    <row r="34" spans="1:14" x14ac:dyDescent="0.25">
      <c r="A34" s="134" t="s">
        <v>1</v>
      </c>
      <c r="B34" s="135"/>
      <c r="C34" s="135"/>
      <c r="D34" s="14"/>
      <c r="E34" s="14"/>
      <c r="F34" s="14"/>
      <c r="G34" s="14"/>
      <c r="H34" s="14"/>
      <c r="I34" s="14"/>
      <c r="J34" s="14"/>
    </row>
    <row r="35" spans="1:14" x14ac:dyDescent="0.25">
      <c r="A35" s="133" t="s">
        <v>25</v>
      </c>
      <c r="B35" s="135"/>
      <c r="C35" s="133">
        <v>400000</v>
      </c>
      <c r="D35" s="9" t="s">
        <v>108</v>
      </c>
      <c r="E35" s="14"/>
      <c r="F35" s="14"/>
      <c r="G35" s="14"/>
      <c r="H35" s="14"/>
      <c r="I35" s="14"/>
      <c r="J35" s="14"/>
    </row>
    <row r="36" spans="1:14" x14ac:dyDescent="0.25">
      <c r="A36" s="133" t="s">
        <v>26</v>
      </c>
      <c r="B36" s="133"/>
      <c r="C36" s="133">
        <v>5250</v>
      </c>
      <c r="D36" s="3" t="s">
        <v>117</v>
      </c>
      <c r="E36" s="5"/>
      <c r="F36" s="3"/>
      <c r="G36" s="5"/>
      <c r="H36" s="5"/>
      <c r="I36" s="5"/>
      <c r="J36" s="5"/>
    </row>
    <row r="37" spans="1:14" x14ac:dyDescent="0.25">
      <c r="A37" s="133" t="s">
        <v>27</v>
      </c>
      <c r="B37" s="133"/>
      <c r="C37" s="136">
        <f>+C35-C36</f>
        <v>394750</v>
      </c>
      <c r="E37" s="3" t="s">
        <v>109</v>
      </c>
      <c r="G37" s="5"/>
      <c r="H37" s="5"/>
      <c r="I37" s="5"/>
      <c r="J37" s="5"/>
    </row>
    <row r="38" spans="1:14" ht="16.5" thickBot="1" x14ac:dyDescent="0.3">
      <c r="A38" s="133" t="s">
        <v>28</v>
      </c>
      <c r="B38" s="133"/>
      <c r="C38" s="137">
        <f>+C37/2</f>
        <v>197375</v>
      </c>
      <c r="E38" s="3" t="s">
        <v>105</v>
      </c>
      <c r="G38" s="5"/>
      <c r="H38" s="5"/>
      <c r="I38" s="5"/>
      <c r="J38" s="5"/>
    </row>
    <row r="39" spans="1:14" ht="16.5" thickTop="1" x14ac:dyDescent="0.25">
      <c r="A39" s="5"/>
      <c r="B39" s="5"/>
      <c r="C39" s="5"/>
      <c r="E39" s="3" t="s">
        <v>110</v>
      </c>
      <c r="G39" s="5"/>
      <c r="H39" s="5"/>
      <c r="I39" s="5"/>
      <c r="J39" s="5"/>
    </row>
    <row r="40" spans="1:14" x14ac:dyDescent="0.25">
      <c r="A40" s="5"/>
      <c r="B40" s="5"/>
      <c r="C40" s="5"/>
      <c r="D40" s="5"/>
      <c r="E40" s="5"/>
      <c r="F40" s="5"/>
      <c r="G40" s="5"/>
      <c r="H40" s="5"/>
      <c r="I40" s="5"/>
      <c r="J40" s="5"/>
    </row>
    <row r="41" spans="1:14" s="5" customFormat="1" x14ac:dyDescent="0.25">
      <c r="A41" s="134" t="s">
        <v>2</v>
      </c>
      <c r="B41" s="133"/>
      <c r="C41" s="133"/>
      <c r="D41" s="133"/>
      <c r="E41" s="133"/>
      <c r="L41" s="41"/>
      <c r="M41" s="41"/>
      <c r="N41" s="41"/>
    </row>
    <row r="42" spans="1:14" s="5" customFormat="1" x14ac:dyDescent="0.25">
      <c r="A42" s="134" t="s">
        <v>22</v>
      </c>
      <c r="B42" s="133"/>
      <c r="C42" s="133"/>
      <c r="D42" s="133"/>
      <c r="E42" s="133"/>
      <c r="L42" s="41"/>
      <c r="M42" s="41"/>
      <c r="N42" s="41"/>
    </row>
    <row r="43" spans="1:14" s="5" customFormat="1" x14ac:dyDescent="0.25">
      <c r="A43" s="133" t="s">
        <v>18</v>
      </c>
      <c r="B43" s="133"/>
      <c r="C43" s="133"/>
      <c r="D43" s="133"/>
      <c r="E43" s="133"/>
      <c r="L43" s="41"/>
      <c r="M43" s="41"/>
      <c r="N43" s="41"/>
    </row>
    <row r="44" spans="1:14" s="5" customFormat="1" x14ac:dyDescent="0.25">
      <c r="L44" s="41"/>
      <c r="M44" s="41"/>
      <c r="N44" s="41"/>
    </row>
    <row r="45" spans="1:14" s="5" customFormat="1" x14ac:dyDescent="0.25">
      <c r="B45" s="5" t="s">
        <v>19</v>
      </c>
      <c r="L45" s="41"/>
      <c r="M45" s="41"/>
      <c r="N45" s="41"/>
    </row>
    <row r="46" spans="1:14" s="5" customFormat="1" x14ac:dyDescent="0.25">
      <c r="L46" s="41"/>
      <c r="M46" s="41"/>
      <c r="N46" s="41"/>
    </row>
    <row r="47" spans="1:14" s="5" customFormat="1" x14ac:dyDescent="0.25">
      <c r="B47" s="5" t="s">
        <v>23</v>
      </c>
      <c r="L47" s="41"/>
      <c r="M47" s="41"/>
      <c r="N47" s="41"/>
    </row>
    <row r="48" spans="1:14" s="5" customFormat="1" x14ac:dyDescent="0.25">
      <c r="L48" s="41"/>
      <c r="M48" s="41"/>
      <c r="N48" s="41"/>
    </row>
    <row r="49" spans="1:14" s="5" customFormat="1" x14ac:dyDescent="0.25">
      <c r="B49" s="187" t="s">
        <v>20</v>
      </c>
      <c r="C49" s="187"/>
      <c r="D49" s="187"/>
      <c r="E49" s="187"/>
      <c r="F49" s="187"/>
      <c r="G49" s="187"/>
      <c r="H49" s="187"/>
      <c r="I49" s="187"/>
      <c r="J49" s="187"/>
      <c r="L49" s="41"/>
      <c r="M49" s="41"/>
      <c r="N49" s="41"/>
    </row>
    <row r="50" spans="1:14" s="5" customFormat="1" x14ac:dyDescent="0.25">
      <c r="L50" s="41"/>
      <c r="M50" s="41"/>
      <c r="N50" s="41"/>
    </row>
    <row r="51" spans="1:14" s="5" customFormat="1" ht="15.75" customHeight="1" x14ac:dyDescent="0.25">
      <c r="B51" s="23" t="s">
        <v>21</v>
      </c>
      <c r="C51" s="23"/>
      <c r="D51" s="23"/>
      <c r="E51" s="23"/>
      <c r="F51" s="23"/>
      <c r="G51" s="23"/>
      <c r="H51" s="23"/>
      <c r="I51" s="23"/>
      <c r="J51" s="23"/>
      <c r="L51" s="41"/>
      <c r="M51" s="41"/>
      <c r="N51" s="41"/>
    </row>
    <row r="52" spans="1:14" s="5" customFormat="1" x14ac:dyDescent="0.25">
      <c r="B52" s="23"/>
      <c r="C52" s="23"/>
      <c r="D52" s="23"/>
      <c r="E52" s="23"/>
      <c r="F52" s="23"/>
      <c r="G52" s="23"/>
      <c r="H52" s="23"/>
      <c r="I52" s="23"/>
      <c r="J52" s="23"/>
      <c r="L52" s="41"/>
      <c r="M52" s="41"/>
      <c r="N52" s="41"/>
    </row>
    <row r="53" spans="1:14" s="5" customFormat="1" x14ac:dyDescent="0.25">
      <c r="B53" s="23"/>
      <c r="C53" s="23"/>
      <c r="D53" s="23"/>
      <c r="E53" s="23"/>
      <c r="F53" s="23"/>
      <c r="G53" s="23"/>
      <c r="H53" s="23"/>
      <c r="I53" s="23"/>
      <c r="J53" s="23"/>
      <c r="L53" s="41"/>
      <c r="M53" s="41"/>
      <c r="N53" s="41"/>
    </row>
    <row r="54" spans="1:14" s="5" customFormat="1" x14ac:dyDescent="0.25">
      <c r="B54" s="23"/>
      <c r="C54" s="23"/>
      <c r="D54" s="23"/>
      <c r="E54" s="23"/>
      <c r="F54" s="23"/>
      <c r="G54" s="23"/>
      <c r="H54" s="23"/>
      <c r="I54" s="23"/>
      <c r="J54" s="23"/>
      <c r="L54" s="41"/>
      <c r="M54" s="41"/>
      <c r="N54" s="41"/>
    </row>
    <row r="55" spans="1:14" s="5" customFormat="1" x14ac:dyDescent="0.25">
      <c r="L55" s="41"/>
      <c r="M55" s="41"/>
      <c r="N55" s="41"/>
    </row>
    <row r="56" spans="1:14" s="5" customFormat="1" x14ac:dyDescent="0.25">
      <c r="A56" s="2" t="s">
        <v>71</v>
      </c>
      <c r="L56" s="41"/>
      <c r="M56" s="41"/>
      <c r="N56" s="41"/>
    </row>
    <row r="57" spans="1:14" s="5" customFormat="1" x14ac:dyDescent="0.25">
      <c r="A57" s="5" t="s">
        <v>72</v>
      </c>
      <c r="L57" s="41"/>
      <c r="M57" s="41"/>
      <c r="N57" s="41"/>
    </row>
    <row r="58" spans="1:14" s="5" customFormat="1" x14ac:dyDescent="0.25">
      <c r="A58" s="20" t="s">
        <v>86</v>
      </c>
      <c r="L58" s="41"/>
      <c r="M58" s="41"/>
      <c r="N58" s="41"/>
    </row>
    <row r="59" spans="1:14" s="5" customFormat="1" x14ac:dyDescent="0.25">
      <c r="A59" s="20" t="s">
        <v>30</v>
      </c>
      <c r="L59" s="41"/>
      <c r="M59" s="41"/>
      <c r="N59" s="41"/>
    </row>
    <row r="60" spans="1:14" s="5" customFormat="1" x14ac:dyDescent="0.25">
      <c r="A60" s="20"/>
      <c r="L60" s="41"/>
      <c r="M60" s="41"/>
      <c r="N60" s="41"/>
    </row>
    <row r="61" spans="1:14" s="5" customFormat="1" ht="18.75" x14ac:dyDescent="0.3">
      <c r="A61" s="36" t="s">
        <v>66</v>
      </c>
      <c r="L61" s="41"/>
      <c r="M61" s="41"/>
      <c r="N61" s="41"/>
    </row>
    <row r="62" spans="1:14" s="5" customFormat="1" ht="18.75" x14ac:dyDescent="0.3">
      <c r="A62" s="36"/>
      <c r="L62" s="41"/>
      <c r="M62" s="41"/>
      <c r="N62" s="41"/>
    </row>
    <row r="63" spans="1:14" s="5" customFormat="1" x14ac:dyDescent="0.25">
      <c r="F63" s="188" t="s">
        <v>96</v>
      </c>
      <c r="G63" s="189"/>
      <c r="L63" s="41"/>
      <c r="M63" s="41"/>
      <c r="N63" s="41"/>
    </row>
    <row r="64" spans="1:14" s="5" customFormat="1" ht="48" x14ac:dyDescent="0.3">
      <c r="B64" s="16"/>
      <c r="C64" s="16"/>
      <c r="D64" s="71"/>
      <c r="E64" s="35" t="s">
        <v>97</v>
      </c>
      <c r="F64" s="70" t="s">
        <v>32</v>
      </c>
      <c r="G64" s="91" t="s">
        <v>118</v>
      </c>
      <c r="H64" s="190" t="s">
        <v>102</v>
      </c>
      <c r="I64" s="190"/>
      <c r="J64" s="190"/>
      <c r="L64" s="41"/>
      <c r="M64" s="41"/>
      <c r="N64" s="41"/>
    </row>
    <row r="65" spans="1:14" s="5" customFormat="1" ht="18.75" x14ac:dyDescent="0.3">
      <c r="B65" s="16"/>
      <c r="C65" s="16"/>
      <c r="D65" s="71"/>
      <c r="E65" s="72"/>
      <c r="F65" s="73"/>
      <c r="G65" s="74"/>
      <c r="H65" s="75"/>
      <c r="I65" s="95"/>
      <c r="J65" s="96"/>
      <c r="L65" s="41"/>
      <c r="M65" s="41"/>
      <c r="N65" s="41"/>
    </row>
    <row r="66" spans="1:14" s="5" customFormat="1" ht="18.75" x14ac:dyDescent="0.3">
      <c r="A66" s="24" t="s">
        <v>31</v>
      </c>
      <c r="B66" s="16"/>
      <c r="C66" s="16"/>
      <c r="D66" s="71"/>
      <c r="E66" s="72"/>
      <c r="F66" s="73"/>
      <c r="G66" s="74"/>
      <c r="H66" s="75"/>
      <c r="I66" s="95"/>
      <c r="J66" s="96"/>
      <c r="L66" s="41"/>
      <c r="M66" s="41"/>
      <c r="N66" s="41"/>
    </row>
    <row r="67" spans="1:14" s="5" customFormat="1" x14ac:dyDescent="0.25">
      <c r="A67" s="25" t="s">
        <v>33</v>
      </c>
      <c r="B67" s="16"/>
      <c r="C67" s="16"/>
      <c r="D67" s="71"/>
      <c r="E67" s="16"/>
      <c r="F67" s="16"/>
      <c r="G67" s="16"/>
      <c r="H67" s="22"/>
      <c r="I67" s="17"/>
      <c r="J67" s="97"/>
      <c r="L67" s="41"/>
      <c r="M67" s="41"/>
      <c r="N67" s="41"/>
    </row>
    <row r="68" spans="1:14" s="5" customFormat="1" x14ac:dyDescent="0.25">
      <c r="A68" s="34" t="s">
        <v>34</v>
      </c>
      <c r="B68" s="33"/>
      <c r="C68" s="33"/>
      <c r="D68" s="76"/>
      <c r="E68" s="33">
        <v>49073</v>
      </c>
      <c r="F68" s="33">
        <f>+E68</f>
        <v>49073</v>
      </c>
      <c r="G68" s="13" t="s">
        <v>127</v>
      </c>
      <c r="H68" s="37">
        <f>+F68</f>
        <v>49073</v>
      </c>
      <c r="I68" s="191" t="s">
        <v>69</v>
      </c>
      <c r="J68" s="192"/>
      <c r="L68" s="41"/>
      <c r="M68" s="41"/>
      <c r="N68" s="41"/>
    </row>
    <row r="69" spans="1:14" s="5" customFormat="1" x14ac:dyDescent="0.25">
      <c r="A69" s="26" t="s">
        <v>35</v>
      </c>
      <c r="B69" s="16"/>
      <c r="C69" s="16"/>
      <c r="D69" s="71"/>
      <c r="E69" s="16">
        <v>38500</v>
      </c>
      <c r="F69" s="16">
        <f>+E69*0.7</f>
        <v>26950</v>
      </c>
      <c r="G69" s="13" t="s">
        <v>111</v>
      </c>
      <c r="H69" s="169">
        <v>0</v>
      </c>
      <c r="I69" s="170" t="s">
        <v>62</v>
      </c>
      <c r="J69" s="171"/>
      <c r="L69" s="41"/>
      <c r="M69" s="41"/>
      <c r="N69" s="41"/>
    </row>
    <row r="70" spans="1:14" s="5" customFormat="1" x14ac:dyDescent="0.25">
      <c r="A70" s="26" t="s">
        <v>36</v>
      </c>
      <c r="B70" s="16"/>
      <c r="C70" s="16"/>
      <c r="D70" s="71"/>
      <c r="E70" s="16">
        <v>4652</v>
      </c>
      <c r="F70" s="16">
        <f>+E70</f>
        <v>4652</v>
      </c>
      <c r="G70" s="13" t="s">
        <v>127</v>
      </c>
      <c r="H70" s="22">
        <f>+F70</f>
        <v>4652</v>
      </c>
      <c r="I70" s="98"/>
      <c r="J70" s="99"/>
      <c r="L70" s="41"/>
      <c r="M70" s="41"/>
      <c r="N70" s="41"/>
    </row>
    <row r="71" spans="1:14" s="5" customFormat="1" x14ac:dyDescent="0.25">
      <c r="A71" s="26" t="s">
        <v>37</v>
      </c>
      <c r="B71" s="16"/>
      <c r="C71" s="16"/>
      <c r="D71" s="71"/>
      <c r="E71" s="16">
        <v>125</v>
      </c>
      <c r="F71" s="16">
        <f>+E71</f>
        <v>125</v>
      </c>
      <c r="G71" s="13" t="s">
        <v>127</v>
      </c>
      <c r="H71" s="22">
        <f>+F71</f>
        <v>125</v>
      </c>
      <c r="I71" s="98"/>
      <c r="J71" s="99"/>
      <c r="L71" s="41"/>
      <c r="M71" s="41"/>
      <c r="N71" s="41"/>
    </row>
    <row r="72" spans="1:14" s="5" customFormat="1" x14ac:dyDescent="0.25">
      <c r="A72" s="26" t="s">
        <v>38</v>
      </c>
      <c r="B72" s="16"/>
      <c r="C72" s="16"/>
      <c r="D72" s="71"/>
      <c r="E72" s="16">
        <v>324182</v>
      </c>
      <c r="F72" s="16">
        <f>+E72*0.95</f>
        <v>307972.89999999997</v>
      </c>
      <c r="G72" s="13" t="s">
        <v>128</v>
      </c>
      <c r="H72" s="22">
        <f>+F72</f>
        <v>307972.89999999997</v>
      </c>
      <c r="I72" s="98"/>
      <c r="J72" s="99"/>
      <c r="L72" s="41"/>
      <c r="M72" s="41"/>
      <c r="N72" s="41"/>
    </row>
    <row r="73" spans="1:14" s="5" customFormat="1" x14ac:dyDescent="0.25">
      <c r="A73" s="26" t="s">
        <v>39</v>
      </c>
      <c r="B73" s="16"/>
      <c r="C73" s="16"/>
      <c r="D73" s="71"/>
      <c r="E73" s="16">
        <v>6540</v>
      </c>
      <c r="F73" s="16">
        <f>+E73</f>
        <v>6540</v>
      </c>
      <c r="G73" s="13" t="s">
        <v>127</v>
      </c>
      <c r="H73" s="22">
        <f>+F73</f>
        <v>6540</v>
      </c>
      <c r="I73" s="98"/>
      <c r="J73" s="99"/>
      <c r="L73" s="41"/>
      <c r="M73" s="41"/>
      <c r="N73" s="41"/>
    </row>
    <row r="74" spans="1:14" s="5" customFormat="1" x14ac:dyDescent="0.25">
      <c r="A74" s="26" t="s">
        <v>40</v>
      </c>
      <c r="B74" s="16"/>
      <c r="C74" s="16"/>
      <c r="D74" s="71"/>
      <c r="E74" s="16">
        <v>996</v>
      </c>
      <c r="F74" s="16">
        <f>+E74</f>
        <v>996</v>
      </c>
      <c r="G74" s="13" t="s">
        <v>127</v>
      </c>
      <c r="H74" s="22">
        <f>+F74</f>
        <v>996</v>
      </c>
      <c r="I74" s="98"/>
      <c r="J74" s="99"/>
      <c r="L74" s="41"/>
      <c r="M74" s="41"/>
      <c r="N74" s="41"/>
    </row>
    <row r="75" spans="1:14" s="5" customFormat="1" x14ac:dyDescent="0.25">
      <c r="A75" s="26"/>
      <c r="B75" s="16"/>
      <c r="C75" s="16"/>
      <c r="D75" s="71"/>
      <c r="E75" s="30">
        <f>SUM(E68:E74)</f>
        <v>424068</v>
      </c>
      <c r="F75" s="30">
        <f>SUM(F68:F74)</f>
        <v>396308.89999999997</v>
      </c>
      <c r="G75" s="13"/>
      <c r="H75" s="38">
        <f>SUM(H68:H74)</f>
        <v>369358.89999999997</v>
      </c>
      <c r="I75" s="98"/>
      <c r="J75" s="99"/>
      <c r="L75" s="41"/>
      <c r="M75" s="41"/>
      <c r="N75" s="41"/>
    </row>
    <row r="76" spans="1:14" s="5" customFormat="1" x14ac:dyDescent="0.25">
      <c r="A76" s="27" t="s">
        <v>41</v>
      </c>
      <c r="B76" s="16"/>
      <c r="C76" s="16"/>
      <c r="D76" s="71"/>
      <c r="E76" s="16"/>
      <c r="F76" s="16"/>
      <c r="G76" s="16"/>
      <c r="H76" s="22"/>
      <c r="I76" s="98"/>
      <c r="J76" s="99"/>
      <c r="L76" s="41" t="s">
        <v>70</v>
      </c>
      <c r="M76" s="41" t="s">
        <v>94</v>
      </c>
      <c r="N76" s="41"/>
    </row>
    <row r="77" spans="1:14" s="5" customFormat="1" x14ac:dyDescent="0.25">
      <c r="A77" s="22" t="s">
        <v>42</v>
      </c>
      <c r="B77" s="16"/>
      <c r="C77" s="16"/>
      <c r="D77" s="71"/>
      <c r="E77" s="16">
        <f>+L77-M77</f>
        <v>8625</v>
      </c>
      <c r="F77" s="16">
        <v>20000</v>
      </c>
      <c r="G77" s="13" t="s">
        <v>60</v>
      </c>
      <c r="H77" s="22">
        <f>+F77</f>
        <v>20000</v>
      </c>
      <c r="I77" s="98"/>
      <c r="J77" s="99"/>
      <c r="L77" s="42">
        <v>25145</v>
      </c>
      <c r="M77" s="42">
        <v>16520</v>
      </c>
      <c r="N77" s="41">
        <f>+L77-M77</f>
        <v>8625</v>
      </c>
    </row>
    <row r="78" spans="1:14" s="5" customFormat="1" x14ac:dyDescent="0.25">
      <c r="A78" s="22" t="s">
        <v>43</v>
      </c>
      <c r="B78" s="16"/>
      <c r="C78" s="16"/>
      <c r="D78" s="71"/>
      <c r="E78" s="17">
        <f t="shared" ref="E78:E84" si="0">+L78-M78</f>
        <v>46701</v>
      </c>
      <c r="F78" s="16">
        <f>+E78*0.85</f>
        <v>39695.85</v>
      </c>
      <c r="G78" s="13" t="s">
        <v>112</v>
      </c>
      <c r="H78" s="22">
        <f>+F78</f>
        <v>39695.85</v>
      </c>
      <c r="I78" s="98"/>
      <c r="J78" s="99"/>
      <c r="L78" s="42">
        <v>136155</v>
      </c>
      <c r="M78" s="42">
        <v>89454</v>
      </c>
      <c r="N78" s="41">
        <f t="shared" ref="N78:N84" si="1">+L78-M78</f>
        <v>46701</v>
      </c>
    </row>
    <row r="79" spans="1:14" s="5" customFormat="1" x14ac:dyDescent="0.25">
      <c r="A79" s="22" t="s">
        <v>44</v>
      </c>
      <c r="B79" s="16"/>
      <c r="C79" s="16"/>
      <c r="D79" s="71"/>
      <c r="E79" s="16">
        <f t="shared" si="0"/>
        <v>4984</v>
      </c>
      <c r="F79" s="16">
        <f>+E79*0.85</f>
        <v>4236.3999999999996</v>
      </c>
      <c r="G79" s="13" t="s">
        <v>112</v>
      </c>
      <c r="H79" s="22">
        <f>+F79</f>
        <v>4236.3999999999996</v>
      </c>
      <c r="I79" s="98"/>
      <c r="J79" s="99"/>
      <c r="L79" s="42">
        <v>14531</v>
      </c>
      <c r="M79" s="42">
        <v>9547</v>
      </c>
      <c r="N79" s="41">
        <f t="shared" si="1"/>
        <v>4984</v>
      </c>
    </row>
    <row r="80" spans="1:14" s="5" customFormat="1" x14ac:dyDescent="0.25">
      <c r="A80" s="22" t="s">
        <v>45</v>
      </c>
      <c r="B80" s="16"/>
      <c r="C80" s="16"/>
      <c r="D80" s="71"/>
      <c r="E80" s="17">
        <f t="shared" si="0"/>
        <v>3228</v>
      </c>
      <c r="F80" s="16">
        <f>+E80*0.85</f>
        <v>2743.7999999999997</v>
      </c>
      <c r="G80" s="13" t="s">
        <v>112</v>
      </c>
      <c r="H80" s="22">
        <f>+F80</f>
        <v>2743.7999999999997</v>
      </c>
      <c r="I80" s="98"/>
      <c r="J80" s="99"/>
      <c r="L80" s="42">
        <v>9412</v>
      </c>
      <c r="M80" s="42">
        <v>6184</v>
      </c>
      <c r="N80" s="41">
        <f t="shared" si="1"/>
        <v>3228</v>
      </c>
    </row>
    <row r="81" spans="1:14" s="5" customFormat="1" x14ac:dyDescent="0.25">
      <c r="A81" s="22" t="s">
        <v>46</v>
      </c>
      <c r="B81" s="16"/>
      <c r="C81" s="16"/>
      <c r="D81" s="71"/>
      <c r="E81" s="16">
        <f t="shared" si="0"/>
        <v>4995</v>
      </c>
      <c r="F81" s="16">
        <f>+E81*0.85</f>
        <v>4245.75</v>
      </c>
      <c r="G81" s="13" t="s">
        <v>112</v>
      </c>
      <c r="H81" s="22">
        <f>+F81</f>
        <v>4245.75</v>
      </c>
      <c r="I81" s="98"/>
      <c r="J81" s="99"/>
      <c r="L81" s="42">
        <v>14563</v>
      </c>
      <c r="M81" s="42">
        <v>9568</v>
      </c>
      <c r="N81" s="41">
        <f t="shared" si="1"/>
        <v>4995</v>
      </c>
    </row>
    <row r="82" spans="1:14" s="5" customFormat="1" x14ac:dyDescent="0.25">
      <c r="A82" s="22" t="s">
        <v>104</v>
      </c>
      <c r="B82" s="16"/>
      <c r="C82" s="16"/>
      <c r="D82" s="71"/>
      <c r="E82" s="16">
        <f t="shared" si="0"/>
        <v>7710</v>
      </c>
      <c r="F82" s="16">
        <f>+E82*0.85</f>
        <v>6553.5</v>
      </c>
      <c r="G82" s="13" t="s">
        <v>112</v>
      </c>
      <c r="H82" s="168">
        <v>0</v>
      </c>
      <c r="I82" s="170" t="s">
        <v>62</v>
      </c>
      <c r="J82" s="171"/>
      <c r="L82" s="42">
        <v>22479</v>
      </c>
      <c r="M82" s="42">
        <v>14769</v>
      </c>
      <c r="N82" s="41">
        <f t="shared" si="1"/>
        <v>7710</v>
      </c>
    </row>
    <row r="83" spans="1:14" s="5" customFormat="1" x14ac:dyDescent="0.25">
      <c r="A83" s="22" t="s">
        <v>47</v>
      </c>
      <c r="B83" s="16"/>
      <c r="C83" s="16"/>
      <c r="D83" s="71"/>
      <c r="E83" s="17">
        <f t="shared" si="0"/>
        <v>21333</v>
      </c>
      <c r="F83" s="17">
        <v>15000</v>
      </c>
      <c r="G83" s="98" t="s">
        <v>60</v>
      </c>
      <c r="H83" s="168">
        <v>0</v>
      </c>
      <c r="I83" s="170" t="s">
        <v>62</v>
      </c>
      <c r="J83" s="171"/>
      <c r="L83" s="42">
        <v>21333</v>
      </c>
      <c r="M83" s="42">
        <v>0</v>
      </c>
      <c r="N83" s="41">
        <f t="shared" si="1"/>
        <v>21333</v>
      </c>
    </row>
    <row r="84" spans="1:14" s="5" customFormat="1" x14ac:dyDescent="0.25">
      <c r="A84" s="22" t="s">
        <v>48</v>
      </c>
      <c r="B84" s="16"/>
      <c r="C84" s="16"/>
      <c r="D84" s="71"/>
      <c r="E84" s="17">
        <f t="shared" si="0"/>
        <v>8575</v>
      </c>
      <c r="F84" s="17">
        <v>427000</v>
      </c>
      <c r="G84" s="98" t="s">
        <v>60</v>
      </c>
      <c r="H84" s="100">
        <f>+F84</f>
        <v>427000</v>
      </c>
      <c r="I84" s="98"/>
      <c r="J84" s="99"/>
      <c r="L84" s="42">
        <v>25000</v>
      </c>
      <c r="M84" s="42">
        <v>16425</v>
      </c>
      <c r="N84" s="41">
        <f t="shared" si="1"/>
        <v>8575</v>
      </c>
    </row>
    <row r="85" spans="1:14" s="5" customFormat="1" ht="16.5" thickBot="1" x14ac:dyDescent="0.3">
      <c r="A85" s="22"/>
      <c r="B85" s="16"/>
      <c r="C85" s="16"/>
      <c r="D85" s="71"/>
      <c r="E85" s="21">
        <f>SUM(E77:E84)</f>
        <v>106151</v>
      </c>
      <c r="F85" s="21">
        <f>SUM(F77:F84)</f>
        <v>519475.3</v>
      </c>
      <c r="G85" s="98"/>
      <c r="H85" s="101">
        <f>SUM(H77:H84)</f>
        <v>497921.8</v>
      </c>
      <c r="I85" s="17"/>
      <c r="J85" s="97"/>
      <c r="L85" s="43">
        <f>SUM(L77:L84)</f>
        <v>268618</v>
      </c>
      <c r="M85" s="44">
        <f>SUM(M77:M84)</f>
        <v>162467</v>
      </c>
      <c r="N85" s="43">
        <f>+L85-M85</f>
        <v>106151</v>
      </c>
    </row>
    <row r="86" spans="1:14" s="5" customFormat="1" ht="19.5" thickBot="1" x14ac:dyDescent="0.35">
      <c r="A86" s="22"/>
      <c r="B86" s="16"/>
      <c r="C86" s="16"/>
      <c r="D86" s="11" t="s">
        <v>49</v>
      </c>
      <c r="E86" s="28">
        <f>+E75+E85</f>
        <v>530219</v>
      </c>
      <c r="F86" s="112">
        <f>+F75+F85</f>
        <v>915784.2</v>
      </c>
      <c r="G86" s="98"/>
      <c r="H86" s="112">
        <f>+H75+H85</f>
        <v>867280.7</v>
      </c>
      <c r="I86" s="17"/>
      <c r="J86" s="97"/>
      <c r="L86" s="41"/>
      <c r="M86" s="41"/>
      <c r="N86" s="43">
        <f>SUM(N77:N84)</f>
        <v>106151</v>
      </c>
    </row>
    <row r="87" spans="1:14" s="5" customFormat="1" x14ac:dyDescent="0.25">
      <c r="A87" s="24" t="s">
        <v>50</v>
      </c>
      <c r="B87" s="16"/>
      <c r="C87" s="16"/>
      <c r="D87" s="71"/>
      <c r="E87" s="16"/>
      <c r="F87" s="17"/>
      <c r="G87" s="161"/>
      <c r="H87" s="100"/>
      <c r="I87" s="17"/>
      <c r="J87" s="97"/>
      <c r="L87" s="41"/>
      <c r="M87" s="41"/>
      <c r="N87" s="41"/>
    </row>
    <row r="88" spans="1:14" s="5" customFormat="1" ht="15.75" customHeight="1" x14ac:dyDescent="0.25">
      <c r="A88" s="81" t="s">
        <v>51</v>
      </c>
      <c r="B88" s="82"/>
      <c r="C88" s="82"/>
      <c r="D88" s="83"/>
      <c r="E88" s="82"/>
      <c r="F88" s="82"/>
      <c r="G88" s="82"/>
      <c r="H88" s="176" t="s">
        <v>87</v>
      </c>
      <c r="I88" s="17"/>
      <c r="J88" s="97"/>
      <c r="L88" s="41"/>
      <c r="M88" s="41"/>
      <c r="N88" s="41"/>
    </row>
    <row r="89" spans="1:14" s="5" customFormat="1" x14ac:dyDescent="0.25">
      <c r="A89" s="84" t="s">
        <v>52</v>
      </c>
      <c r="B89" s="82"/>
      <c r="C89" s="83"/>
      <c r="D89" s="85" t="s">
        <v>53</v>
      </c>
      <c r="E89" s="82">
        <v>2099</v>
      </c>
      <c r="F89" s="82">
        <f>+E89</f>
        <v>2099</v>
      </c>
      <c r="G89" s="86"/>
      <c r="H89" s="177"/>
      <c r="I89" s="17"/>
      <c r="J89" s="97"/>
      <c r="L89" s="39" t="s">
        <v>67</v>
      </c>
      <c r="M89" s="39"/>
      <c r="N89" s="41"/>
    </row>
    <row r="90" spans="1:14" s="5" customFormat="1" x14ac:dyDescent="0.25">
      <c r="A90" s="84" t="s">
        <v>61</v>
      </c>
      <c r="B90" s="82"/>
      <c r="C90" s="82"/>
      <c r="D90" s="82"/>
      <c r="E90" s="82">
        <v>5000</v>
      </c>
      <c r="F90" s="82">
        <f>+E90</f>
        <v>5000</v>
      </c>
      <c r="G90" s="86"/>
      <c r="H90" s="177"/>
      <c r="I90" s="17"/>
      <c r="J90" s="97"/>
      <c r="L90" s="39" t="s">
        <v>68</v>
      </c>
      <c r="M90" s="39"/>
      <c r="N90" s="41"/>
    </row>
    <row r="91" spans="1:14" s="5" customFormat="1" x14ac:dyDescent="0.25">
      <c r="A91" s="84" t="s">
        <v>54</v>
      </c>
      <c r="B91" s="82"/>
      <c r="C91" s="82"/>
      <c r="D91" s="83"/>
      <c r="E91" s="82">
        <v>12458</v>
      </c>
      <c r="F91" s="82">
        <f>+E91</f>
        <v>12458</v>
      </c>
      <c r="G91" s="86"/>
      <c r="H91" s="177"/>
      <c r="I91" s="17"/>
      <c r="J91" s="97"/>
      <c r="L91" s="41"/>
      <c r="M91" s="41"/>
      <c r="N91" s="41"/>
    </row>
    <row r="92" spans="1:14" s="5" customFormat="1" x14ac:dyDescent="0.25">
      <c r="A92" s="84" t="s">
        <v>55</v>
      </c>
      <c r="B92" s="82"/>
      <c r="C92" s="82"/>
      <c r="D92" s="83"/>
      <c r="E92" s="82">
        <v>2339</v>
      </c>
      <c r="F92" s="82">
        <f>+E92</f>
        <v>2339</v>
      </c>
      <c r="G92" s="86"/>
      <c r="H92" s="177"/>
      <c r="I92" s="17"/>
      <c r="J92" s="97"/>
      <c r="L92" s="41"/>
      <c r="M92" s="41"/>
      <c r="N92" s="41"/>
    </row>
    <row r="93" spans="1:14" s="5" customFormat="1" x14ac:dyDescent="0.25">
      <c r="A93" s="84"/>
      <c r="B93" s="82"/>
      <c r="C93" s="82"/>
      <c r="D93" s="83"/>
      <c r="E93" s="87">
        <f>SUM(E89:E92)</f>
        <v>21896</v>
      </c>
      <c r="F93" s="87">
        <f>SUM(F89:F92)</f>
        <v>21896</v>
      </c>
      <c r="G93" s="86"/>
      <c r="H93" s="177"/>
      <c r="I93" s="17"/>
      <c r="J93" s="97"/>
      <c r="L93" s="41"/>
      <c r="M93" s="41"/>
      <c r="N93" s="41"/>
    </row>
    <row r="94" spans="1:14" s="5" customFormat="1" x14ac:dyDescent="0.25">
      <c r="A94" s="84"/>
      <c r="B94" s="82"/>
      <c r="C94" s="82"/>
      <c r="D94" s="83"/>
      <c r="E94" s="82"/>
      <c r="F94" s="82"/>
      <c r="G94" s="82"/>
      <c r="H94" s="177"/>
      <c r="I94" s="17"/>
      <c r="J94" s="97"/>
      <c r="L94" s="41"/>
      <c r="M94" s="41"/>
      <c r="N94" s="41"/>
    </row>
    <row r="95" spans="1:14" s="5" customFormat="1" x14ac:dyDescent="0.25">
      <c r="A95" s="84" t="s">
        <v>56</v>
      </c>
      <c r="B95" s="82"/>
      <c r="C95" s="82"/>
      <c r="D95" s="82"/>
      <c r="E95" s="82">
        <v>2600</v>
      </c>
      <c r="F95" s="82">
        <f>+E95</f>
        <v>2600</v>
      </c>
      <c r="G95" s="86"/>
      <c r="H95" s="177"/>
      <c r="I95" s="17"/>
      <c r="J95" s="97"/>
      <c r="L95" s="41"/>
      <c r="M95" s="41"/>
      <c r="N95" s="41"/>
    </row>
    <row r="96" spans="1:14" s="5" customFormat="1" x14ac:dyDescent="0.25">
      <c r="A96" s="84" t="s">
        <v>57</v>
      </c>
      <c r="B96" s="82"/>
      <c r="C96" s="82"/>
      <c r="D96" s="82"/>
      <c r="E96" s="82">
        <v>90566</v>
      </c>
      <c r="F96" s="82">
        <f>+E96</f>
        <v>90566</v>
      </c>
      <c r="G96" s="86"/>
      <c r="H96" s="177"/>
      <c r="I96" s="17"/>
      <c r="J96" s="97"/>
      <c r="L96" s="41"/>
      <c r="M96" s="41"/>
      <c r="N96" s="41"/>
    </row>
    <row r="97" spans="1:14" s="5" customFormat="1" x14ac:dyDescent="0.25">
      <c r="A97" s="88"/>
      <c r="B97" s="82"/>
      <c r="C97" s="82"/>
      <c r="D97" s="89" t="s">
        <v>58</v>
      </c>
      <c r="E97" s="90">
        <f>+E93+E95+E96</f>
        <v>115062</v>
      </c>
      <c r="F97" s="90">
        <f>+F93+F95+F96</f>
        <v>115062</v>
      </c>
      <c r="G97" s="82"/>
      <c r="H97" s="178"/>
      <c r="I97" s="17"/>
      <c r="J97" s="97"/>
      <c r="L97" s="41"/>
      <c r="M97" s="41"/>
      <c r="N97" s="41"/>
    </row>
    <row r="98" spans="1:14" s="5" customFormat="1" ht="15.75" customHeight="1" x14ac:dyDescent="0.25">
      <c r="A98" s="31"/>
      <c r="B98" s="32"/>
      <c r="C98" s="32"/>
      <c r="D98" s="32"/>
      <c r="E98" s="29"/>
      <c r="F98" s="17"/>
      <c r="G98" s="17"/>
      <c r="H98" s="100"/>
      <c r="I98" s="17"/>
      <c r="J98" s="97"/>
      <c r="L98" s="41"/>
      <c r="M98" s="41"/>
      <c r="N98" s="41"/>
    </row>
    <row r="99" spans="1:14" s="5" customFormat="1" ht="16.5" thickBot="1" x14ac:dyDescent="0.3">
      <c r="A99" s="24" t="s">
        <v>59</v>
      </c>
      <c r="B99" s="32"/>
      <c r="C99" s="32"/>
      <c r="D99" s="32"/>
      <c r="E99" s="15">
        <f>+E86-E97</f>
        <v>415157</v>
      </c>
      <c r="F99" s="102">
        <f>+F86-F97</f>
        <v>800722.2</v>
      </c>
      <c r="G99" s="103" t="s">
        <v>64</v>
      </c>
      <c r="H99" s="100"/>
      <c r="I99" s="17"/>
      <c r="J99" s="97"/>
      <c r="L99" s="41"/>
      <c r="M99" s="41"/>
      <c r="N99" s="41"/>
    </row>
    <row r="100" spans="1:14" s="5" customFormat="1" ht="17.25" thickTop="1" thickBot="1" x14ac:dyDescent="0.3">
      <c r="A100" s="22"/>
      <c r="B100" s="16"/>
      <c r="C100" s="16"/>
      <c r="D100" s="71"/>
      <c r="E100" s="16"/>
      <c r="F100" s="17"/>
      <c r="G100" s="103" t="s">
        <v>65</v>
      </c>
      <c r="H100" s="100"/>
      <c r="I100" s="17"/>
      <c r="J100" s="97"/>
      <c r="L100" s="41"/>
      <c r="M100" s="41"/>
      <c r="N100" s="41"/>
    </row>
    <row r="101" spans="1:14" s="5" customFormat="1" ht="41.25" customHeight="1" x14ac:dyDescent="0.3">
      <c r="F101" s="10"/>
      <c r="G101" s="162" t="s">
        <v>129</v>
      </c>
      <c r="H101" s="179" t="s">
        <v>103</v>
      </c>
      <c r="I101" s="180"/>
      <c r="J101" s="181"/>
      <c r="L101" s="41"/>
      <c r="M101" s="41"/>
      <c r="N101" s="41"/>
    </row>
    <row r="102" spans="1:14" s="5" customFormat="1" ht="19.5" thickBot="1" x14ac:dyDescent="0.35">
      <c r="F102" s="10"/>
      <c r="G102" s="104"/>
      <c r="H102" s="105"/>
      <c r="I102" s="106"/>
      <c r="J102" s="107"/>
      <c r="L102" s="41"/>
      <c r="M102" s="41"/>
      <c r="N102" s="41"/>
    </row>
    <row r="103" spans="1:14" s="5" customFormat="1" ht="19.5" thickBot="1" x14ac:dyDescent="0.35">
      <c r="G103" s="104"/>
      <c r="H103" s="112">
        <f>+H86</f>
        <v>867280.7</v>
      </c>
      <c r="I103" s="108" t="s">
        <v>63</v>
      </c>
      <c r="J103" s="109">
        <f>+H103/H104</f>
        <v>0.94703610304698416</v>
      </c>
      <c r="L103" s="41"/>
      <c r="M103" s="41"/>
      <c r="N103" s="41"/>
    </row>
    <row r="104" spans="1:14" s="5" customFormat="1" ht="19.5" thickBot="1" x14ac:dyDescent="0.35">
      <c r="G104" s="104"/>
      <c r="H104" s="112">
        <f>+F86</f>
        <v>915784.2</v>
      </c>
      <c r="I104" s="110"/>
      <c r="J104" s="111"/>
      <c r="L104" s="41"/>
      <c r="M104" s="41"/>
      <c r="N104" s="41"/>
    </row>
    <row r="105" spans="1:14" s="5" customFormat="1" x14ac:dyDescent="0.25">
      <c r="G105" s="77"/>
      <c r="H105" s="6"/>
      <c r="L105" s="41"/>
      <c r="M105" s="41"/>
      <c r="N105" s="41"/>
    </row>
    <row r="106" spans="1:14" x14ac:dyDescent="0.25">
      <c r="A106" s="2" t="s">
        <v>29</v>
      </c>
      <c r="B106" s="5"/>
      <c r="G106" s="78"/>
      <c r="H106" s="6"/>
      <c r="I106" s="1"/>
    </row>
    <row r="107" spans="1:14" x14ac:dyDescent="0.25">
      <c r="A107" s="5" t="s">
        <v>74</v>
      </c>
      <c r="B107" s="5"/>
      <c r="G107" s="78"/>
      <c r="H107" s="6"/>
      <c r="I107" s="1"/>
    </row>
    <row r="108" spans="1:14" x14ac:dyDescent="0.25">
      <c r="A108" s="5" t="s">
        <v>75</v>
      </c>
      <c r="B108" s="5"/>
      <c r="G108" s="78"/>
      <c r="H108" s="6"/>
      <c r="I108" s="1"/>
    </row>
    <row r="109" spans="1:14" x14ac:dyDescent="0.25">
      <c r="A109" s="20" t="s">
        <v>86</v>
      </c>
      <c r="B109" s="5"/>
      <c r="G109" s="78"/>
      <c r="H109" s="6"/>
      <c r="I109" s="1"/>
    </row>
    <row r="110" spans="1:14" x14ac:dyDescent="0.25">
      <c r="A110" s="20" t="s">
        <v>30</v>
      </c>
      <c r="B110" s="5"/>
      <c r="G110" s="78"/>
      <c r="H110" s="6"/>
      <c r="I110" s="1"/>
    </row>
    <row r="111" spans="1:14" x14ac:dyDescent="0.25">
      <c r="A111" s="20"/>
      <c r="B111" s="5"/>
      <c r="G111" s="78"/>
      <c r="H111" s="6"/>
      <c r="I111" s="1"/>
    </row>
    <row r="112" spans="1:14" ht="18.75" x14ac:dyDescent="0.3">
      <c r="A112" s="36" t="s">
        <v>73</v>
      </c>
      <c r="B112" s="5"/>
      <c r="G112" s="78"/>
      <c r="H112" s="6"/>
      <c r="I112" s="1"/>
    </row>
    <row r="113" spans="1:14" x14ac:dyDescent="0.25">
      <c r="A113" s="20"/>
      <c r="B113" s="5"/>
      <c r="G113" s="78"/>
      <c r="H113" s="6"/>
      <c r="I113" s="1"/>
    </row>
    <row r="114" spans="1:14" x14ac:dyDescent="0.25">
      <c r="A114" s="64" t="s">
        <v>83</v>
      </c>
      <c r="B114" s="21"/>
      <c r="C114" s="65"/>
      <c r="D114" s="65"/>
      <c r="E114" s="65"/>
      <c r="F114" s="65"/>
      <c r="G114" s="79"/>
      <c r="H114" s="66"/>
      <c r="I114" s="65"/>
      <c r="J114" s="67"/>
    </row>
    <row r="115" spans="1:14" x14ac:dyDescent="0.25">
      <c r="A115" s="68"/>
      <c r="B115" s="16"/>
      <c r="C115" s="4"/>
      <c r="D115" s="4"/>
      <c r="E115" s="4"/>
      <c r="F115" s="4"/>
      <c r="G115" s="80"/>
      <c r="H115" s="18"/>
      <c r="I115" s="4"/>
      <c r="J115" s="12"/>
    </row>
    <row r="116" spans="1:14" x14ac:dyDescent="0.25">
      <c r="A116" s="182" t="s">
        <v>84</v>
      </c>
      <c r="B116" s="183"/>
      <c r="C116" s="183"/>
      <c r="D116" s="183"/>
      <c r="E116" s="183"/>
      <c r="F116" s="183"/>
      <c r="G116" s="183"/>
      <c r="H116" s="183"/>
      <c r="I116" s="183"/>
      <c r="J116" s="184"/>
    </row>
    <row r="117" spans="1:14" x14ac:dyDescent="0.25">
      <c r="A117" s="182"/>
      <c r="B117" s="183"/>
      <c r="C117" s="183"/>
      <c r="D117" s="183"/>
      <c r="E117" s="183"/>
      <c r="F117" s="183"/>
      <c r="G117" s="183"/>
      <c r="H117" s="183"/>
      <c r="I117" s="183"/>
      <c r="J117" s="184"/>
    </row>
    <row r="118" spans="1:14" x14ac:dyDescent="0.25">
      <c r="A118" s="48"/>
      <c r="B118" s="49"/>
      <c r="C118" s="49"/>
      <c r="D118" s="49"/>
      <c r="E118" s="49"/>
      <c r="F118" s="49"/>
      <c r="G118" s="49"/>
      <c r="H118" s="49"/>
      <c r="I118" s="49"/>
      <c r="J118" s="50"/>
    </row>
    <row r="119" spans="1:14" x14ac:dyDescent="0.25">
      <c r="A119" s="51" t="s">
        <v>76</v>
      </c>
      <c r="B119" s="52"/>
      <c r="C119" s="52"/>
      <c r="D119" s="52"/>
      <c r="E119" s="52"/>
      <c r="F119" s="52"/>
      <c r="G119" s="52"/>
      <c r="H119" s="52"/>
      <c r="I119" s="52"/>
      <c r="J119" s="53"/>
    </row>
    <row r="120" spans="1:14" x14ac:dyDescent="0.25">
      <c r="A120" s="51"/>
      <c r="B120" s="52"/>
      <c r="C120" s="52"/>
      <c r="D120" s="52"/>
      <c r="E120" s="52"/>
      <c r="F120" s="52"/>
      <c r="G120" s="52"/>
      <c r="H120" s="52"/>
      <c r="I120" s="52"/>
      <c r="J120" s="53"/>
    </row>
    <row r="121" spans="1:14" x14ac:dyDescent="0.25">
      <c r="A121" s="182" t="s">
        <v>93</v>
      </c>
      <c r="B121" s="183"/>
      <c r="C121" s="183"/>
      <c r="D121" s="183"/>
      <c r="E121" s="183"/>
      <c r="F121" s="183"/>
      <c r="G121" s="183"/>
      <c r="H121" s="183"/>
      <c r="I121" s="183"/>
      <c r="J121" s="184"/>
    </row>
    <row r="122" spans="1:14" ht="36" customHeight="1" x14ac:dyDescent="0.25">
      <c r="A122" s="182"/>
      <c r="B122" s="183"/>
      <c r="C122" s="183"/>
      <c r="D122" s="183"/>
      <c r="E122" s="183"/>
      <c r="F122" s="183"/>
      <c r="G122" s="183"/>
      <c r="H122" s="183"/>
      <c r="I122" s="183"/>
      <c r="J122" s="184"/>
    </row>
    <row r="123" spans="1:14" x14ac:dyDescent="0.25">
      <c r="A123" s="48"/>
      <c r="B123" s="49"/>
      <c r="C123" s="49"/>
      <c r="D123" s="49"/>
      <c r="E123" s="49"/>
      <c r="F123" s="49"/>
      <c r="G123" s="49"/>
      <c r="H123" s="49"/>
      <c r="I123" s="49"/>
      <c r="J123" s="50"/>
    </row>
    <row r="124" spans="1:14" s="3" customFormat="1" x14ac:dyDescent="0.25">
      <c r="A124" s="182" t="s">
        <v>88</v>
      </c>
      <c r="B124" s="183"/>
      <c r="C124" s="183"/>
      <c r="D124" s="183"/>
      <c r="E124" s="183"/>
      <c r="F124" s="183"/>
      <c r="G124" s="183"/>
      <c r="H124" s="183"/>
      <c r="I124" s="183"/>
      <c r="J124" s="184"/>
      <c r="L124" s="45"/>
      <c r="M124" s="45"/>
      <c r="N124" s="45"/>
    </row>
    <row r="125" spans="1:14" ht="35.25" customHeight="1" x14ac:dyDescent="0.25">
      <c r="A125" s="182"/>
      <c r="B125" s="183"/>
      <c r="C125" s="183"/>
      <c r="D125" s="183"/>
      <c r="E125" s="183"/>
      <c r="F125" s="183"/>
      <c r="G125" s="183"/>
      <c r="H125" s="183"/>
      <c r="I125" s="183"/>
      <c r="J125" s="184"/>
    </row>
    <row r="126" spans="1:14" x14ac:dyDescent="0.25">
      <c r="A126" s="48"/>
      <c r="B126" s="49"/>
      <c r="C126" s="49"/>
      <c r="D126" s="49"/>
      <c r="E126" s="49"/>
      <c r="F126" s="49"/>
      <c r="G126" s="49"/>
      <c r="H126" s="49"/>
      <c r="I126" s="49"/>
      <c r="J126" s="50"/>
    </row>
    <row r="127" spans="1:14" ht="15.75" customHeight="1" x14ac:dyDescent="0.25">
      <c r="A127" s="69" t="s">
        <v>77</v>
      </c>
      <c r="B127" s="52"/>
      <c r="C127" s="52"/>
      <c r="D127" s="52"/>
      <c r="E127" s="52"/>
      <c r="F127" s="52"/>
      <c r="G127" s="52"/>
      <c r="H127" s="52"/>
      <c r="I127" s="52"/>
      <c r="J127" s="53"/>
    </row>
    <row r="128" spans="1:14" x14ac:dyDescent="0.25">
      <c r="A128" s="51"/>
      <c r="B128" s="52"/>
      <c r="C128" s="52"/>
      <c r="D128" s="52"/>
      <c r="E128" s="52"/>
      <c r="F128" s="52"/>
      <c r="G128" s="52"/>
      <c r="H128" s="52"/>
      <c r="I128" s="52"/>
      <c r="J128" s="53"/>
    </row>
    <row r="129" spans="1:14" ht="15.75" customHeight="1" x14ac:dyDescent="0.25">
      <c r="A129" s="182" t="s">
        <v>134</v>
      </c>
      <c r="B129" s="183"/>
      <c r="C129" s="183"/>
      <c r="D129" s="183"/>
      <c r="E129" s="183"/>
      <c r="F129" s="183"/>
      <c r="G129" s="183"/>
      <c r="H129" s="183"/>
      <c r="I129" s="183"/>
      <c r="J129" s="184"/>
    </row>
    <row r="130" spans="1:14" x14ac:dyDescent="0.25">
      <c r="A130" s="182"/>
      <c r="B130" s="183"/>
      <c r="C130" s="183"/>
      <c r="D130" s="183"/>
      <c r="E130" s="183"/>
      <c r="F130" s="183"/>
      <c r="G130" s="183"/>
      <c r="H130" s="183"/>
      <c r="I130" s="183"/>
      <c r="J130" s="184"/>
    </row>
    <row r="131" spans="1:14" x14ac:dyDescent="0.25">
      <c r="A131" s="48"/>
      <c r="B131" s="49"/>
      <c r="C131" s="49"/>
      <c r="D131" s="49"/>
      <c r="E131" s="49"/>
      <c r="F131" s="49"/>
      <c r="G131" s="49"/>
      <c r="H131" s="49"/>
      <c r="I131" s="49"/>
      <c r="J131" s="50"/>
    </row>
    <row r="132" spans="1:14" x14ac:dyDescent="0.25">
      <c r="A132" s="54" t="s">
        <v>85</v>
      </c>
      <c r="B132" s="49"/>
      <c r="C132" s="49"/>
      <c r="D132" s="49"/>
      <c r="E132" s="49"/>
      <c r="F132" s="49"/>
      <c r="G132" s="49"/>
      <c r="H132" s="49"/>
      <c r="I132" s="49"/>
      <c r="J132" s="50"/>
    </row>
    <row r="133" spans="1:14" s="46" customFormat="1" x14ac:dyDescent="0.25">
      <c r="A133" s="54"/>
      <c r="B133" s="55"/>
      <c r="C133" s="55"/>
      <c r="D133" s="55"/>
      <c r="E133" s="55"/>
      <c r="F133" s="55"/>
      <c r="G133" s="55"/>
      <c r="H133" s="55"/>
      <c r="I133" s="55"/>
      <c r="J133" s="56"/>
      <c r="L133" s="47"/>
      <c r="M133" s="47"/>
      <c r="N133" s="47"/>
    </row>
    <row r="134" spans="1:14" s="46" customFormat="1" x14ac:dyDescent="0.25">
      <c r="A134" s="182" t="s">
        <v>114</v>
      </c>
      <c r="B134" s="183"/>
      <c r="C134" s="183"/>
      <c r="D134" s="183"/>
      <c r="E134" s="183"/>
      <c r="F134" s="183"/>
      <c r="G134" s="183"/>
      <c r="H134" s="183"/>
      <c r="I134" s="183"/>
      <c r="J134" s="184"/>
      <c r="L134" s="47"/>
      <c r="M134" s="47"/>
      <c r="N134" s="47"/>
    </row>
    <row r="135" spans="1:14" s="46" customFormat="1" x14ac:dyDescent="0.25">
      <c r="A135" s="182"/>
      <c r="B135" s="183"/>
      <c r="C135" s="183"/>
      <c r="D135" s="183"/>
      <c r="E135" s="183"/>
      <c r="F135" s="183"/>
      <c r="G135" s="183"/>
      <c r="H135" s="183"/>
      <c r="I135" s="183"/>
      <c r="J135" s="184"/>
      <c r="L135" s="47"/>
      <c r="M135" s="47"/>
      <c r="N135" s="47"/>
    </row>
    <row r="136" spans="1:14" s="46" customFormat="1" x14ac:dyDescent="0.25">
      <c r="A136" s="48"/>
      <c r="B136" s="49"/>
      <c r="C136" s="49"/>
      <c r="D136" s="49"/>
      <c r="E136" s="49"/>
      <c r="F136" s="49"/>
      <c r="G136" s="49"/>
      <c r="H136" s="49"/>
      <c r="I136" s="49"/>
      <c r="J136" s="50"/>
      <c r="L136" s="47"/>
      <c r="M136" s="47"/>
      <c r="N136" s="47"/>
    </row>
    <row r="137" spans="1:14" s="46" customFormat="1" x14ac:dyDescent="0.25">
      <c r="A137" s="48"/>
      <c r="B137" s="49"/>
      <c r="C137" s="49"/>
      <c r="D137" s="199" t="s">
        <v>32</v>
      </c>
      <c r="E137" s="200"/>
      <c r="F137" s="201"/>
      <c r="G137" s="49"/>
      <c r="H137" s="49"/>
      <c r="I137" s="49"/>
      <c r="J137" s="50"/>
      <c r="L137" s="47"/>
      <c r="M137" s="47"/>
      <c r="N137" s="47"/>
    </row>
    <row r="138" spans="1:14" s="46" customFormat="1" x14ac:dyDescent="0.25">
      <c r="A138" s="54"/>
      <c r="B138" s="19"/>
      <c r="C138" s="55"/>
      <c r="D138" s="57" t="s">
        <v>78</v>
      </c>
      <c r="E138" s="57" t="s">
        <v>79</v>
      </c>
      <c r="F138" s="57" t="s">
        <v>80</v>
      </c>
      <c r="G138" s="55"/>
      <c r="H138" s="55"/>
      <c r="I138" s="55"/>
      <c r="J138" s="56"/>
      <c r="L138" s="47"/>
      <c r="M138" s="47"/>
      <c r="N138" s="47"/>
    </row>
    <row r="139" spans="1:14" s="46" customFormat="1" ht="15.75" customHeight="1" x14ac:dyDescent="0.25">
      <c r="A139" s="54"/>
      <c r="B139" s="19"/>
      <c r="C139" s="62" t="s">
        <v>98</v>
      </c>
      <c r="D139" s="202" t="s">
        <v>90</v>
      </c>
      <c r="E139" s="203"/>
      <c r="F139" s="8">
        <f>+F86</f>
        <v>915784.2</v>
      </c>
      <c r="G139" s="58" t="s">
        <v>81</v>
      </c>
      <c r="H139" s="55"/>
      <c r="I139" s="55"/>
      <c r="J139" s="56"/>
      <c r="L139" s="47"/>
      <c r="M139" s="47"/>
      <c r="N139" s="47"/>
    </row>
    <row r="140" spans="1:14" s="46" customFormat="1" ht="15.75" customHeight="1" x14ac:dyDescent="0.25">
      <c r="A140" s="54"/>
      <c r="B140" s="19"/>
      <c r="C140" s="62" t="s">
        <v>115</v>
      </c>
      <c r="D140" s="204" t="s">
        <v>113</v>
      </c>
      <c r="E140" s="205"/>
      <c r="F140" s="138">
        <f>+F139*0.5</f>
        <v>457892.1</v>
      </c>
      <c r="G140" s="139" t="s">
        <v>135</v>
      </c>
      <c r="H140" s="55"/>
      <c r="I140" s="55"/>
      <c r="J140" s="56"/>
      <c r="L140" s="47"/>
      <c r="M140" s="47"/>
      <c r="N140" s="47"/>
    </row>
    <row r="141" spans="1:14" s="46" customFormat="1" ht="15.75" customHeight="1" x14ac:dyDescent="0.25">
      <c r="A141" s="54"/>
      <c r="B141" s="19"/>
      <c r="C141" s="62"/>
      <c r="D141" s="63"/>
      <c r="E141" s="63"/>
      <c r="F141" s="16"/>
      <c r="G141" s="58"/>
      <c r="H141" s="55"/>
      <c r="I141" s="55"/>
      <c r="J141" s="56"/>
      <c r="L141" s="47"/>
      <c r="M141" s="47"/>
      <c r="N141" s="47"/>
    </row>
    <row r="142" spans="1:14" s="46" customFormat="1" x14ac:dyDescent="0.25">
      <c r="A142" s="54"/>
      <c r="B142" s="19"/>
      <c r="C142" s="172" t="s">
        <v>99</v>
      </c>
      <c r="D142" s="193" t="s">
        <v>116</v>
      </c>
      <c r="E142" s="194"/>
      <c r="F142" s="173">
        <f>+F69</f>
        <v>26950</v>
      </c>
      <c r="G142" s="58" t="s">
        <v>81</v>
      </c>
      <c r="H142" s="55"/>
      <c r="I142" s="55"/>
      <c r="J142" s="56"/>
      <c r="L142" s="47"/>
      <c r="M142" s="47"/>
      <c r="N142" s="47"/>
    </row>
    <row r="143" spans="1:14" s="46" customFormat="1" x14ac:dyDescent="0.25">
      <c r="A143" s="54"/>
      <c r="B143" s="19"/>
      <c r="C143" s="172" t="s">
        <v>100</v>
      </c>
      <c r="D143" s="195"/>
      <c r="E143" s="196"/>
      <c r="F143" s="174">
        <f>+F82</f>
        <v>6553.5</v>
      </c>
      <c r="G143" s="58" t="s">
        <v>81</v>
      </c>
      <c r="H143" s="55"/>
      <c r="I143" s="55"/>
      <c r="J143" s="56"/>
      <c r="L143" s="47"/>
      <c r="M143" s="47"/>
      <c r="N143" s="47"/>
    </row>
    <row r="144" spans="1:14" s="46" customFormat="1" x14ac:dyDescent="0.25">
      <c r="A144" s="54"/>
      <c r="B144" s="19"/>
      <c r="C144" s="172" t="s">
        <v>101</v>
      </c>
      <c r="D144" s="195"/>
      <c r="E144" s="196"/>
      <c r="F144" s="175">
        <f>+F83</f>
        <v>15000</v>
      </c>
      <c r="G144" s="58" t="s">
        <v>81</v>
      </c>
      <c r="H144" s="55"/>
      <c r="I144" s="55"/>
      <c r="J144" s="56"/>
      <c r="L144" s="47"/>
      <c r="M144" s="47"/>
      <c r="N144" s="47"/>
    </row>
    <row r="145" spans="1:14" s="46" customFormat="1" ht="15.75" customHeight="1" thickBot="1" x14ac:dyDescent="0.3">
      <c r="A145" s="54"/>
      <c r="B145" s="19"/>
      <c r="C145" s="172"/>
      <c r="D145" s="197"/>
      <c r="E145" s="198"/>
      <c r="F145" s="140">
        <f>SUM(F142:F144)</f>
        <v>48503.5</v>
      </c>
      <c r="G145" s="139" t="s">
        <v>119</v>
      </c>
      <c r="H145" s="55"/>
      <c r="I145" s="55"/>
      <c r="J145" s="56"/>
      <c r="L145" s="47"/>
      <c r="M145" s="47"/>
      <c r="N145" s="47"/>
    </row>
    <row r="146" spans="1:14" ht="16.5" thickTop="1" x14ac:dyDescent="0.25">
      <c r="A146" s="59"/>
      <c r="B146" s="60"/>
      <c r="C146" s="60"/>
      <c r="D146" s="60"/>
      <c r="E146" s="60"/>
      <c r="F146" s="60"/>
      <c r="G146" s="60"/>
      <c r="H146" s="60"/>
      <c r="I146" s="60"/>
      <c r="J146" s="61"/>
    </row>
    <row r="163" ht="15" customHeight="1" x14ac:dyDescent="0.25"/>
  </sheetData>
  <mergeCells count="16">
    <mergeCell ref="D142:E145"/>
    <mergeCell ref="A124:J125"/>
    <mergeCell ref="A129:J130"/>
    <mergeCell ref="A134:J135"/>
    <mergeCell ref="D137:F137"/>
    <mergeCell ref="D139:E139"/>
    <mergeCell ref="D140:E140"/>
    <mergeCell ref="H88:H97"/>
    <mergeCell ref="H101:J101"/>
    <mergeCell ref="A116:J117"/>
    <mergeCell ref="A121:J122"/>
    <mergeCell ref="G13:G14"/>
    <mergeCell ref="B49:J49"/>
    <mergeCell ref="F63:G63"/>
    <mergeCell ref="H64:J64"/>
    <mergeCell ref="I68:J68"/>
  </mergeCells>
  <pageMargins left="0.70866141732283472" right="0.70866141732283472" top="0.74803149606299213" bottom="0.74803149606299213" header="0.31496062992125984" footer="0.31496062992125984"/>
  <pageSetup scale="81" fitToHeight="0" orientation="landscape" r:id="rId1"/>
  <headerFooter alignWithMargins="0"/>
  <rowBreaks count="4" manualBreakCount="4">
    <brk id="33" max="9" man="1"/>
    <brk id="55" max="9" man="1"/>
    <brk id="86" max="9" man="1"/>
    <brk id="112" max="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b6b5eda-5c64-413a-b0f8-523ccac12f5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1E135901A0B594AA1B1CD7CD0BBC823" ma:contentTypeVersion="15" ma:contentTypeDescription="Crée un document." ma:contentTypeScope="" ma:versionID="ea8e4066a067ee24b578dc1be7b6ab89">
  <xsd:schema xmlns:xsd="http://www.w3.org/2001/XMLSchema" xmlns:xs="http://www.w3.org/2001/XMLSchema" xmlns:p="http://schemas.microsoft.com/office/2006/metadata/properties" xmlns:ns3="fb6b5eda-5c64-413a-b0f8-523ccac12f5c" xmlns:ns4="a741cbf7-6fd3-431e-a913-08346dcfe6cb" targetNamespace="http://schemas.microsoft.com/office/2006/metadata/properties" ma:root="true" ma:fieldsID="60ac8fa9981cfd29375384bbb8f46925" ns3:_="" ns4:_="">
    <xsd:import namespace="fb6b5eda-5c64-413a-b0f8-523ccac12f5c"/>
    <xsd:import namespace="a741cbf7-6fd3-431e-a913-08346dcfe6c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6b5eda-5c64-413a-b0f8-523ccac12f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41cbf7-6fd3-431e-a913-08346dcfe6cb"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SharingHintHash" ma:index="14"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4B2B86-D8F7-46EF-8EA6-77AF671D0AA8}">
  <ds:schemaRefs>
    <ds:schemaRef ds:uri="http://schemas.microsoft.com/office/2006/documentManagement/types"/>
    <ds:schemaRef ds:uri="fb6b5eda-5c64-413a-b0f8-523ccac12f5c"/>
    <ds:schemaRef ds:uri="a741cbf7-6fd3-431e-a913-08346dcfe6cb"/>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8275C789-898A-441D-9332-01D42444E2E6}">
  <ds:schemaRefs>
    <ds:schemaRef ds:uri="http://schemas.microsoft.com/sharepoint/v3/contenttype/forms"/>
  </ds:schemaRefs>
</ds:datastoreItem>
</file>

<file path=customXml/itemProps3.xml><?xml version="1.0" encoding="utf-8"?>
<ds:datastoreItem xmlns:ds="http://schemas.openxmlformats.org/officeDocument/2006/customXml" ds:itemID="{B5D33C9E-56D7-4CBB-8F73-B57BE6159D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6b5eda-5c64-413a-b0f8-523ccac12f5c"/>
    <ds:schemaRef ds:uri="a741cbf7-6fd3-431e-a913-08346dcfe6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Solution</vt:lpstr>
    </vt:vector>
  </TitlesOfParts>
  <Company>U. de S. - Faculté d'administration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Usager</dc:creator>
  <cp:lastModifiedBy>Boivin, Nicolas</cp:lastModifiedBy>
  <cp:lastPrinted>2023-05-11T16:07:03Z</cp:lastPrinted>
  <dcterms:created xsi:type="dcterms:W3CDTF">2002-02-25T20:56:26Z</dcterms:created>
  <dcterms:modified xsi:type="dcterms:W3CDTF">2025-08-18T18:35:10Z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0x010100F1E135901A0B594AA1B1CD7CD0BBC823</vt:lpwstr>
  </property>
</Properties>
</file>