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qtrsspt-my.sharepoint.com/personal/nicolas_boivin_uqtr_ca/Documents/Portail des fiscalistes/Le pédagogique/CTB1018/ProblemesEnClasse/"/>
    </mc:Choice>
  </mc:AlternateContent>
  <xr:revisionPtr revIDLastSave="0" documentId="13_ncr:1_{A99FF358-E6E1-4379-B3EA-F23A792AB289}" xr6:coauthVersionLast="47" xr6:coauthVersionMax="47" xr10:uidLastSave="{00000000-0000-0000-0000-000000000000}"/>
  <bookViews>
    <workbookView xWindow="825" yWindow="-120" windowWidth="37695" windowHeight="21840" xr2:uid="{00000000-000D-0000-FFFF-FFFF00000000}"/>
  </bookViews>
  <sheets>
    <sheet name="Solution" sheetId="3" r:id="rId1"/>
    <sheet name="En classe" sheetId="4" r:id="rId2"/>
    <sheet name="Solution-H2019" sheetId="2" state="hidden" r:id="rId3"/>
  </sheets>
  <definedNames>
    <definedName name="_xlnm.Print_Titles" localSheetId="1">'En classe'!$4:$4</definedName>
    <definedName name="_xlnm.Print_Titles" localSheetId="0">Solution!$4:$4</definedName>
    <definedName name="_xlnm.Print_Area" localSheetId="1">'En classe'!$A$1:$I$218</definedName>
    <definedName name="_xlnm.Print_Area" localSheetId="0">Solution!$A$1:$I$218</definedName>
    <definedName name="_xlnm.Print_Area" localSheetId="2">#N/A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12" i="4" l="1"/>
  <c r="G212" i="4"/>
  <c r="F212" i="4"/>
  <c r="E205" i="4" l="1"/>
  <c r="I206" i="4" s="1"/>
  <c r="E203" i="4"/>
  <c r="E198" i="4"/>
  <c r="K187" i="4"/>
  <c r="E186" i="4"/>
  <c r="E188" i="4" s="1"/>
  <c r="H189" i="4" s="1"/>
  <c r="H215" i="4" s="1"/>
  <c r="H218" i="4" s="1"/>
  <c r="E170" i="4"/>
  <c r="E172" i="4" s="1"/>
  <c r="G173" i="4" s="1"/>
  <c r="K166" i="4"/>
  <c r="L145" i="4"/>
  <c r="K148" i="4" s="1"/>
  <c r="K147" i="4" s="1"/>
  <c r="D119" i="4"/>
  <c r="D118" i="4"/>
  <c r="E117" i="4"/>
  <c r="E100" i="4"/>
  <c r="I105" i="4" s="1"/>
  <c r="E92" i="4"/>
  <c r="E93" i="4" s="1"/>
  <c r="E94" i="4" s="1"/>
  <c r="D90" i="4"/>
  <c r="E89" i="4"/>
  <c r="E72" i="4"/>
  <c r="E50" i="4"/>
  <c r="G54" i="4" s="1"/>
  <c r="D41" i="4"/>
  <c r="E40" i="4"/>
  <c r="E23" i="4"/>
  <c r="F28" i="4" s="1"/>
  <c r="E203" i="3"/>
  <c r="E198" i="3"/>
  <c r="G215" i="4" l="1"/>
  <c r="G218" i="4" s="1"/>
  <c r="F215" i="4"/>
  <c r="F218" i="4" s="1"/>
  <c r="D43" i="4"/>
  <c r="E43" i="4" s="1"/>
  <c r="E44" i="4" s="1"/>
  <c r="E45" i="4" s="1"/>
  <c r="I215" i="4"/>
  <c r="I218" i="4" s="1"/>
  <c r="D120" i="4"/>
  <c r="E120" i="4" s="1"/>
  <c r="E121" i="4" s="1"/>
  <c r="E122" i="4" s="1"/>
  <c r="E147" i="4"/>
  <c r="E155" i="4" s="1"/>
  <c r="F156" i="4" s="1"/>
  <c r="K171" i="4"/>
  <c r="K170" i="4" s="1"/>
  <c r="E186" i="3"/>
  <c r="K166" i="3"/>
  <c r="E205" i="3" l="1"/>
  <c r="I206" i="3" s="1"/>
  <c r="L145" i="3"/>
  <c r="E170" i="3" s="1"/>
  <c r="E172" i="3" s="1"/>
  <c r="G173" i="3" s="1"/>
  <c r="E50" i="3"/>
  <c r="G54" i="3" s="1"/>
  <c r="D119" i="3"/>
  <c r="D118" i="3"/>
  <c r="E117" i="3"/>
  <c r="E100" i="3"/>
  <c r="I105" i="3"/>
  <c r="D120" i="3" s="1"/>
  <c r="D90" i="3"/>
  <c r="E92" i="3" s="1"/>
  <c r="E89" i="3"/>
  <c r="E72" i="3"/>
  <c r="D41" i="3"/>
  <c r="E40" i="3"/>
  <c r="E23" i="3"/>
  <c r="F28" i="3" s="1"/>
  <c r="D43" i="3" s="1"/>
  <c r="F44" i="2"/>
  <c r="E45" i="2"/>
  <c r="E46" i="2"/>
  <c r="E14" i="2" s="1"/>
  <c r="F17" i="2" s="1"/>
  <c r="F23" i="2" s="1"/>
  <c r="E33" i="2"/>
  <c r="F21" i="2"/>
  <c r="E188" i="3" l="1"/>
  <c r="H189" i="3" s="1"/>
  <c r="H212" i="3" s="1"/>
  <c r="H215" i="3" s="1"/>
  <c r="H218" i="3" s="1"/>
  <c r="E43" i="3"/>
  <c r="E44" i="3" s="1"/>
  <c r="E45" i="3" s="1"/>
  <c r="K171" i="3"/>
  <c r="K170" i="3" s="1"/>
  <c r="E147" i="3"/>
  <c r="E155" i="3" s="1"/>
  <c r="F156" i="3" s="1"/>
  <c r="F212" i="3" s="1"/>
  <c r="F215" i="3" s="1"/>
  <c r="F218" i="3" s="1"/>
  <c r="K148" i="3"/>
  <c r="K147" i="3" s="1"/>
  <c r="E120" i="3"/>
  <c r="E121" i="3" s="1"/>
  <c r="E122" i="3" s="1"/>
  <c r="K187" i="3"/>
  <c r="E93" i="3"/>
  <c r="E94" i="3" s="1"/>
  <c r="G212" i="3"/>
  <c r="G215" i="3" s="1"/>
  <c r="G218" i="3" s="1"/>
  <c r="I212" i="3"/>
  <c r="I215" i="3" s="1"/>
  <c r="I218" i="3" s="1"/>
</calcChain>
</file>

<file path=xl/sharedStrings.xml><?xml version="1.0" encoding="utf-8"?>
<sst xmlns="http://schemas.openxmlformats.org/spreadsheetml/2006/main" count="463" uniqueCount="162">
  <si>
    <t>Provision pour impôts</t>
  </si>
  <si>
    <t>Contribution politique</t>
  </si>
  <si>
    <t>Revenu d'intérêt (revenu de biens)</t>
  </si>
  <si>
    <t>Allocation totale payée</t>
  </si>
  <si>
    <t>Allocation excédentaire non déductible</t>
  </si>
  <si>
    <t>Frais de repas - 50 % non déductible</t>
  </si>
  <si>
    <t>Frais payés d'avance (note 1)</t>
  </si>
  <si>
    <t>5 029 $ x 9 mois / 12 mois =</t>
  </si>
  <si>
    <t>Allocation payée pour automobile (note 3)</t>
  </si>
  <si>
    <t>Frais personnel - déneigement (note 4)</t>
  </si>
  <si>
    <t>En plus de voir la dépense non déductible du revenu d'entreprise pour la société,</t>
  </si>
  <si>
    <t xml:space="preserve">l'actionnaire devrait inclure ce montant à son revenu à titre </t>
  </si>
  <si>
    <t>Plus (+)</t>
  </si>
  <si>
    <t>Moins (-)</t>
  </si>
  <si>
    <t>Bénéfice comptable établi selon les règles comptables en vigueur</t>
  </si>
  <si>
    <t>Revenu d'entreprise (fiscal)</t>
  </si>
  <si>
    <t>Conciliation du bénéfice comptable et du revenu d’entreprise (fiscal)</t>
  </si>
  <si>
    <t>Calcul du revenu de biens (hors conciliation)</t>
  </si>
  <si>
    <t>Note 1</t>
  </si>
  <si>
    <t>Note 2</t>
  </si>
  <si>
    <t>Note 3</t>
  </si>
  <si>
    <t>Note 4</t>
  </si>
  <si>
    <t>Portion du déboursé qui est payé d'avance (non déductible)</t>
  </si>
  <si>
    <t>La provision n'est pas raisonnable et conséquemment n'est pas déductible si elle est déterminée autrement que par une analyse compte par compte.</t>
  </si>
  <si>
    <t>moins: Allocation maximale déductible :</t>
  </si>
  <si>
    <t xml:space="preserve">L'allocation payée pour l'usage des automobiles des employés dépasse le montant maximim </t>
  </si>
  <si>
    <t>déductible prescrit par la Loi.  La portion excédentaire devient donc non déductible.</t>
  </si>
  <si>
    <t>portion déd.</t>
  </si>
  <si>
    <t>portion non déd.</t>
  </si>
  <si>
    <t>Provision pour marchandises / services non livrés</t>
  </si>
  <si>
    <t>Provision pour baisse de valeur du placement (non déd.)</t>
  </si>
  <si>
    <t>Cotisations à des clubs de loisirs - golf (non déductible)</t>
  </si>
  <si>
    <t>Perte sur disposition de placement (non déductible)</t>
  </si>
  <si>
    <t xml:space="preserve">Revenu de biens </t>
  </si>
  <si>
    <t>(pas de majoration des dividendes reçus pour une société)</t>
  </si>
  <si>
    <t>Provision pour mauvaises créances refusée (note 2)</t>
  </si>
  <si>
    <t>Dépenses en capital (non déductible)</t>
  </si>
  <si>
    <t>Déduction pour amortissement (DPA) permise</t>
  </si>
  <si>
    <t>Provision pour amortissement comptable (non déductible)</t>
  </si>
  <si>
    <t>d'avantage conféré à l'actionnaire.</t>
  </si>
  <si>
    <t>allocation totale</t>
  </si>
  <si>
    <t>1 863 $ / 0,75 $ payé par KM = 2 484 KM parcourus</t>
  </si>
  <si>
    <t>(n=12)</t>
  </si>
  <si>
    <t>(n=3)</t>
  </si>
  <si>
    <t>0,58 $ / KM (max. déductible) x 2 484 KM parcourus =</t>
  </si>
  <si>
    <t>Dépenses personnelles de l’employé assumées par l’employeur</t>
  </si>
  <si>
    <t>Toutes à inclure SAUF celles prévues comme étant des exceptions…</t>
  </si>
  <si>
    <t>REVENU D'EMPLOI</t>
  </si>
  <si>
    <t>Salaire et autres rémunérations</t>
  </si>
  <si>
    <r>
      <t xml:space="preserve">Salaire </t>
    </r>
    <r>
      <rPr>
        <u/>
        <sz val="12"/>
        <rFont val="Times New Roman"/>
        <family val="1"/>
      </rPr>
      <t>reçu</t>
    </r>
    <r>
      <rPr>
        <sz val="12"/>
        <rFont val="Times New Roman"/>
        <family val="1"/>
      </rPr>
      <t xml:space="preserve"> dans l'année</t>
    </r>
  </si>
  <si>
    <r>
      <t xml:space="preserve">Boni </t>
    </r>
    <r>
      <rPr>
        <u/>
        <sz val="12"/>
        <rFont val="Times New Roman"/>
        <family val="1"/>
      </rPr>
      <t>reçu</t>
    </r>
    <r>
      <rPr>
        <sz val="12"/>
        <rFont val="Times New Roman"/>
        <family val="1"/>
      </rPr>
      <t xml:space="preserve"> dans l'année</t>
    </r>
  </si>
  <si>
    <t>s/o</t>
  </si>
  <si>
    <t>Calcul du revenu d'emploi</t>
  </si>
  <si>
    <t>Semaine 5 - Solution</t>
  </si>
  <si>
    <t>Anctil</t>
  </si>
  <si>
    <t>Ruet</t>
  </si>
  <si>
    <t>Jutras</t>
  </si>
  <si>
    <t>Gagnon</t>
  </si>
  <si>
    <t>Cotisations professionnelles de l’employé payées par l’employeur</t>
  </si>
  <si>
    <t>Cotisations et autres dépenses liées à l’exercice des fonctions</t>
  </si>
  <si>
    <t>Cotisations payées par l’employeur pour le compte de l’employé (RPA)</t>
  </si>
  <si>
    <t>Cotisations payées par l’employé (RPA)</t>
  </si>
  <si>
    <t>Émission d’options d’achat d’actions en faveur d’un employé</t>
  </si>
  <si>
    <t>1- Au moment de l’exercice, quantifier l’enrichissement réalisé par l’employé</t>
  </si>
  <si>
    <t>JVM des actions au moment de l’exercice</t>
  </si>
  <si>
    <t xml:space="preserve">(-) Prix payé pour l’option (par l’employé) </t>
  </si>
  <si>
    <t>(-) Prix payé pour les actions (par l’employé)</t>
  </si>
  <si>
    <t>x 5 000 options</t>
  </si>
  <si>
    <t>Pour les employés de sociétés privées sous contrôle canadien (SPCC) :</t>
  </si>
  <si>
    <t>Au moment de la disposition des actions = 20XX</t>
  </si>
  <si>
    <t>Disponible pour tous les employés</t>
  </si>
  <si>
    <t>1- 20 $ + 0 $ &gt;= 19 $ ?</t>
  </si>
  <si>
    <t>OUI</t>
  </si>
  <si>
    <t>ou</t>
  </si>
  <si>
    <t>Disponible pour les employés de SPCC</t>
  </si>
  <si>
    <t>2- Conserve les actions 2 ans ?</t>
  </si>
  <si>
    <t>NON</t>
  </si>
  <si>
    <t>1- Exerce l'OAA lui-même ?</t>
  </si>
  <si>
    <t>2- Limite annuelle d'acquisition de 200 000 $ ?</t>
  </si>
  <si>
    <t>Produit de disposition des actions</t>
  </si>
  <si>
    <t>(-) PBR des actions</t>
  </si>
  <si>
    <t xml:space="preserve">     Inclusion au revenu d’emploi </t>
  </si>
  <si>
    <t>GC</t>
  </si>
  <si>
    <t>GCI</t>
  </si>
  <si>
    <t>x 7 000 options</t>
  </si>
  <si>
    <t>Au moment de la disposition des actions = 20ZZ</t>
  </si>
  <si>
    <t>Inclusion de 21,000$ en 20ZZ</t>
  </si>
  <si>
    <t>Déduction de 10,500$ dans le calcul du RI en 20ZZ</t>
  </si>
  <si>
    <t>Déduction de 5,000$ dans le calcul du RI en 20XX</t>
  </si>
  <si>
    <t>GCI de 52,500$ dans le calcul du REVENU en 20ZZ</t>
  </si>
  <si>
    <t>GCI de 7,500$ dans le calcul du REVENU en 20XX</t>
  </si>
  <si>
    <t>x 15 000 options</t>
  </si>
  <si>
    <t>1- 20 $ + 4 $ &gt;= 25 $ ?</t>
  </si>
  <si>
    <t>Aucune déduction</t>
  </si>
  <si>
    <t xml:space="preserve">     Prix payé pour les OAA</t>
  </si>
  <si>
    <t>GCI de 60,000$ dans le calcul du REVENU en 20XX</t>
  </si>
  <si>
    <t>2- Statuer sur le moment de l’inclusion fiscale de l’enrichissement calculé plus haut</t>
  </si>
  <si>
    <t>3- Statuer sur la possibilité de déduire un montant de 50 % de l’inclusion fiscale</t>
  </si>
  <si>
    <t>4- Calculer le GCI (PCD) réalisé lors de la disposition des action</t>
  </si>
  <si>
    <t>Prix de vente de l’option</t>
  </si>
  <si>
    <t>x 10 000 options</t>
  </si>
  <si>
    <t>Au moment de la vente des options = 20XX</t>
  </si>
  <si>
    <t>1- L’employé vend les OAA</t>
  </si>
  <si>
    <t>Déduction de 25,000$ dans le calcul du RI en 20XX</t>
  </si>
  <si>
    <t>Frais de déplacement (autres que pour l’utilisation d’une automobile personnelle)</t>
  </si>
  <si>
    <t>Frais de déplacement pour l’utilisation d’une automobile personnelle</t>
  </si>
  <si>
    <t>Repas personnels</t>
  </si>
  <si>
    <t>Frais d'hébergement</t>
  </si>
  <si>
    <t>Frais de taxi</t>
  </si>
  <si>
    <t>vs Allocations payées à l’employé par l’employeur</t>
  </si>
  <si>
    <t>Allocation imposable reçue de l'employeur</t>
  </si>
  <si>
    <t>Montant de la facture</t>
  </si>
  <si>
    <t>Allocation non imposable reçue de l'employeur</t>
  </si>
  <si>
    <t>* Si l’allocation reçue est incluse au revenu d’emploi: les frais de déplacement sont déductibles.</t>
  </si>
  <si>
    <t>* Si l’allocation reçue n'est pas incluse au revenu d’emploi: les frais de déplacement sont non déductibles.</t>
  </si>
  <si>
    <t>* Si aucune allocation n’est reçue: les frais de déplacement sont déductibles.</t>
  </si>
  <si>
    <t>Non imp.</t>
  </si>
  <si>
    <t>Allocation reçue de l'employeur</t>
  </si>
  <si>
    <t>Montant de la facture x 50 %</t>
  </si>
  <si>
    <t>Frais afférents</t>
  </si>
  <si>
    <t>Intérêts sur emprunt</t>
  </si>
  <si>
    <t>DPA</t>
  </si>
  <si>
    <t>TPS:</t>
  </si>
  <si>
    <t>TVQ:</t>
  </si>
  <si>
    <t>Aucune</t>
  </si>
  <si>
    <t>x 21 000 km / 25 000 km</t>
  </si>
  <si>
    <t>Total</t>
  </si>
  <si>
    <t xml:space="preserve">  Frais de location (taxes incluses) = 0 $</t>
  </si>
  <si>
    <t>Intérêt payé sur l’emprunt automobile = 3 360 $</t>
  </si>
  <si>
    <t>DPA sur le coût d’achat d’une automobile à essence</t>
  </si>
  <si>
    <t>x 20 000 km / 28 000 km</t>
  </si>
  <si>
    <t>Intérêt payé sur l’emprunt automobile = 0 $</t>
  </si>
  <si>
    <t>DPA sur le coût d’achat d’une automobile zéro émission</t>
  </si>
  <si>
    <t>x 5 000 km / 32 000 km</t>
  </si>
  <si>
    <t>Frais afférents à l’automobile =</t>
  </si>
  <si>
    <t>x 26 000 km / 28 000 km</t>
  </si>
  <si>
    <t>Frais de stationnement payés par l’employé dans le cadre de l’emploi</t>
  </si>
  <si>
    <t>Cotisations syndicales</t>
  </si>
  <si>
    <t>1- 20 $ + 0 $ &gt;= 23 $ ?</t>
  </si>
  <si>
    <t>[…]</t>
  </si>
  <si>
    <t>Calcul du REVENU IMPOSABLE</t>
  </si>
  <si>
    <t>GCI-PCD</t>
  </si>
  <si>
    <t>REVENU</t>
  </si>
  <si>
    <t>REVENU IMPOSABLE</t>
  </si>
  <si>
    <t>en 20ZZ</t>
  </si>
  <si>
    <t>* Limite amortissable sur le coût d’achat de 61 000 $ + taxes (70 135 $ taxes incluses)</t>
  </si>
  <si>
    <t>Coût d'achat (taxes incluses) = 60 000 $</t>
  </si>
  <si>
    <t>* L’employé doit être absent de la région de Québec.</t>
  </si>
  <si>
    <t>À Québec</t>
  </si>
  <si>
    <t xml:space="preserve">  * Frais de location : limite déductible de 1 050 $ + taxes par mois (1 207 $ taxes incluses)</t>
  </si>
  <si>
    <t>* Limite amortissable sur le coût d’achat de 37 000 $ + taxes (42 541 $ taxes incluses)</t>
  </si>
  <si>
    <t>(37 000 $ + taxes) x 30 % =</t>
  </si>
  <si>
    <r>
      <t xml:space="preserve">  Frais de location (taxes incluses) = </t>
    </r>
    <r>
      <rPr>
        <strike/>
        <sz val="12"/>
        <rFont val="Times New Roman"/>
        <family val="1"/>
      </rPr>
      <t>16 000 $</t>
    </r>
  </si>
  <si>
    <t>* Intérêts sur un emprunt : limite déductible de 350 $ par mois (4 200 $ par année)</t>
  </si>
  <si>
    <r>
      <t xml:space="preserve">Coût d'achat (taxes incluses) = </t>
    </r>
    <r>
      <rPr>
        <strike/>
        <sz val="12"/>
        <rFont val="Times New Roman"/>
        <family val="1"/>
      </rPr>
      <t>47 000 $</t>
    </r>
  </si>
  <si>
    <t>(61 000 $ + taxes) x 75 % =</t>
  </si>
  <si>
    <r>
      <t xml:space="preserve">Coût d'achat (taxes incluses) = </t>
    </r>
    <r>
      <rPr>
        <strike/>
        <sz val="12"/>
        <rFont val="Times New Roman"/>
        <family val="1"/>
      </rPr>
      <t>77 000 $</t>
    </r>
  </si>
  <si>
    <r>
      <t xml:space="preserve">Intérêt payé sur l’emprunt automobile = </t>
    </r>
    <r>
      <rPr>
        <strike/>
        <sz val="12"/>
        <rFont val="Times New Roman"/>
        <family val="1"/>
      </rPr>
      <t>4 500 $</t>
    </r>
  </si>
  <si>
    <t>(60 000 $ taxes incluses) x 75 % =</t>
  </si>
  <si>
    <t>21 000 $ en 20ZZ</t>
  </si>
  <si>
    <t>(10 500 $) en 20ZZ</t>
  </si>
  <si>
    <t>52 500 $ en 20ZZ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</si>
</sst>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#,##0\ &quot;$&quot;_);\(#,##0\ &quot;$&quot;\)"/>
    <numFmt numFmtId="44" formatCode="_ * #,##0.00_)\ &quot;$&quot;_ ;_ * \(#,##0.00\)\ &quot;$&quot;_ ;_ * &quot;-&quot;??_)\ &quot;$&quot;_ ;_ @_ "/>
    <numFmt numFmtId="164" formatCode="0.000%"/>
  </numFmts>
  <fonts count="16" x14ac:knownFonts="1">
    <font>
      <sz val="11"/>
      <name val="Bookman Old Style"/>
    </font>
    <font>
      <sz val="11"/>
      <name val="Bookman Old Style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b/>
      <u/>
      <sz val="12"/>
      <name val="Times New Roman"/>
      <family val="1"/>
    </font>
    <font>
      <i/>
      <u/>
      <sz val="12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u/>
      <sz val="12"/>
      <name val="Times New Roman"/>
      <family val="1"/>
    </font>
    <font>
      <i/>
      <sz val="12"/>
      <name val="Times New Roman"/>
      <family val="1"/>
    </font>
    <font>
      <i/>
      <sz val="11"/>
      <name val="Times New Roman"/>
      <family val="1"/>
    </font>
    <font>
      <i/>
      <sz val="2"/>
      <name val="Times New Roman"/>
      <family val="1"/>
    </font>
    <font>
      <sz val="11"/>
      <name val="Bookman Old Style"/>
      <family val="1"/>
    </font>
    <font>
      <strike/>
      <sz val="12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/>
      <top/>
      <bottom style="double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auto="1"/>
      </left>
      <right/>
      <top style="dotted">
        <color auto="1"/>
      </top>
      <bottom/>
      <diagonal/>
    </border>
    <border>
      <left style="dotted">
        <color auto="1"/>
      </left>
      <right/>
      <top/>
      <bottom/>
      <diagonal/>
    </border>
    <border>
      <left style="dotted">
        <color auto="1"/>
      </left>
      <right/>
      <top style="thin">
        <color indexed="64"/>
      </top>
      <bottom style="thin">
        <color indexed="64"/>
      </bottom>
      <diagonal/>
    </border>
    <border>
      <left style="dotted">
        <color auto="1"/>
      </left>
      <right/>
      <top/>
      <bottom style="double">
        <color indexed="64"/>
      </bottom>
      <diagonal/>
    </border>
  </borders>
  <cellStyleXfs count="7">
    <xf numFmtId="0" fontId="0" fillId="0" borderId="0"/>
    <xf numFmtId="44" fontId="1" fillId="0" borderId="0" applyFont="0" applyFill="0" applyBorder="0" applyAlignment="0" applyProtection="0"/>
    <xf numFmtId="0" fontId="5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4" fillId="0" borderId="0" applyFont="0" applyFill="0" applyBorder="0" applyAlignment="0" applyProtection="0"/>
  </cellStyleXfs>
  <cellXfs count="101">
    <xf numFmtId="0" fontId="0" fillId="0" borderId="0" xfId="0"/>
    <xf numFmtId="0" fontId="2" fillId="0" borderId="0" xfId="0" applyFont="1"/>
    <xf numFmtId="5" fontId="2" fillId="0" borderId="0" xfId="1" applyNumberFormat="1" applyFont="1"/>
    <xf numFmtId="0" fontId="4" fillId="0" borderId="0" xfId="0" applyFont="1" applyBorder="1" applyAlignment="1">
      <alignment horizontal="center"/>
    </xf>
    <xf numFmtId="5" fontId="2" fillId="0" borderId="0" xfId="2" applyNumberFormat="1" applyFont="1" applyBorder="1"/>
    <xf numFmtId="0" fontId="6" fillId="0" borderId="0" xfId="0" applyFont="1"/>
    <xf numFmtId="5" fontId="7" fillId="0" borderId="0" xfId="2" applyNumberFormat="1" applyFont="1" applyBorder="1"/>
    <xf numFmtId="0" fontId="8" fillId="0" borderId="0" xfId="0" applyFont="1"/>
    <xf numFmtId="0" fontId="9" fillId="0" borderId="0" xfId="0" applyFont="1"/>
    <xf numFmtId="5" fontId="9" fillId="0" borderId="0" xfId="1" applyNumberFormat="1" applyFont="1"/>
    <xf numFmtId="5" fontId="9" fillId="0" borderId="0" xfId="1" applyNumberFormat="1" applyFont="1" applyBorder="1"/>
    <xf numFmtId="5" fontId="2" fillId="0" borderId="1" xfId="2" applyNumberFormat="1" applyFont="1" applyBorder="1"/>
    <xf numFmtId="5" fontId="2" fillId="0" borderId="2" xfId="1" applyNumberFormat="1" applyFont="1" applyBorder="1"/>
    <xf numFmtId="5" fontId="3" fillId="0" borderId="0" xfId="2" applyNumberFormat="1" applyFont="1" applyBorder="1"/>
    <xf numFmtId="5" fontId="2" fillId="0" borderId="0" xfId="1" applyNumberFormat="1" applyFont="1" applyBorder="1"/>
    <xf numFmtId="5" fontId="10" fillId="0" borderId="0" xfId="2" applyNumberFormat="1" applyFont="1" applyFill="1" applyBorder="1"/>
    <xf numFmtId="0" fontId="2" fillId="0" borderId="0" xfId="0" applyFont="1" applyAlignment="1">
      <alignment horizontal="left" wrapText="1"/>
    </xf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0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5" fontId="2" fillId="0" borderId="10" xfId="2" applyNumberFormat="1" applyFont="1" applyBorder="1"/>
    <xf numFmtId="5" fontId="11" fillId="0" borderId="0" xfId="1" applyNumberFormat="1" applyFont="1"/>
    <xf numFmtId="5" fontId="2" fillId="2" borderId="0" xfId="2" applyNumberFormat="1" applyFont="1" applyFill="1" applyBorder="1"/>
    <xf numFmtId="0" fontId="11" fillId="0" borderId="0" xfId="0" applyFont="1"/>
    <xf numFmtId="5" fontId="11" fillId="0" borderId="0" xfId="2" applyNumberFormat="1" applyFont="1" applyBorder="1"/>
    <xf numFmtId="5" fontId="2" fillId="3" borderId="0" xfId="2" applyNumberFormat="1" applyFont="1" applyFill="1" applyBorder="1"/>
    <xf numFmtId="5" fontId="2" fillId="4" borderId="11" xfId="0" applyNumberFormat="1" applyFont="1" applyFill="1" applyBorder="1"/>
    <xf numFmtId="37" fontId="11" fillId="0" borderId="0" xfId="1" applyNumberFormat="1" applyFont="1" applyAlignment="1">
      <alignment horizontal="left"/>
    </xf>
    <xf numFmtId="5" fontId="2" fillId="4" borderId="12" xfId="2" applyNumberFormat="1" applyFont="1" applyFill="1" applyBorder="1"/>
    <xf numFmtId="5" fontId="2" fillId="0" borderId="12" xfId="2" applyNumberFormat="1" applyFont="1" applyBorder="1"/>
    <xf numFmtId="0" fontId="12" fillId="0" borderId="0" xfId="0" applyFont="1"/>
    <xf numFmtId="5" fontId="13" fillId="0" borderId="0" xfId="2" quotePrefix="1" applyNumberFormat="1" applyFont="1" applyBorder="1"/>
    <xf numFmtId="0" fontId="3" fillId="0" borderId="0" xfId="0" applyFont="1"/>
    <xf numFmtId="5" fontId="2" fillId="0" borderId="0" xfId="0" applyNumberFormat="1" applyFont="1"/>
    <xf numFmtId="0" fontId="2" fillId="0" borderId="0" xfId="1" applyNumberFormat="1" applyFont="1" applyAlignment="1"/>
    <xf numFmtId="0" fontId="2" fillId="0" borderId="0" xfId="1" applyNumberFormat="1" applyFont="1"/>
    <xf numFmtId="0" fontId="11" fillId="0" borderId="0" xfId="1" applyNumberFormat="1" applyFont="1" applyAlignment="1"/>
    <xf numFmtId="0" fontId="2" fillId="0" borderId="0" xfId="0" applyNumberFormat="1" applyFont="1" applyFill="1" applyBorder="1" applyAlignment="1">
      <alignment vertical="center"/>
    </xf>
    <xf numFmtId="0" fontId="10" fillId="0" borderId="0" xfId="1" applyNumberFormat="1" applyFont="1" applyAlignment="1"/>
    <xf numFmtId="0" fontId="2" fillId="0" borderId="0" xfId="1" applyNumberFormat="1" applyFont="1" applyBorder="1" applyAlignment="1"/>
    <xf numFmtId="5" fontId="3" fillId="0" borderId="1" xfId="0" applyNumberFormat="1" applyFont="1" applyBorder="1" applyAlignment="1">
      <alignment horizontal="center" wrapText="1"/>
    </xf>
    <xf numFmtId="0" fontId="3" fillId="0" borderId="0" xfId="1" applyNumberFormat="1" applyFont="1" applyAlignment="1"/>
    <xf numFmtId="5" fontId="2" fillId="0" borderId="0" xfId="1" applyNumberFormat="1" applyFont="1" applyAlignment="1"/>
    <xf numFmtId="5" fontId="2" fillId="0" borderId="13" xfId="1" applyNumberFormat="1" applyFont="1" applyBorder="1" applyAlignment="1"/>
    <xf numFmtId="5" fontId="11" fillId="0" borderId="0" xfId="1" applyNumberFormat="1" applyFont="1" applyAlignment="1">
      <alignment horizontal="right"/>
    </xf>
    <xf numFmtId="0" fontId="3" fillId="0" borderId="0" xfId="0" applyFont="1" applyBorder="1" applyAlignment="1">
      <alignment horizontal="right"/>
    </xf>
    <xf numFmtId="5" fontId="3" fillId="0" borderId="2" xfId="1" applyNumberFormat="1" applyFont="1" applyBorder="1"/>
    <xf numFmtId="5" fontId="2" fillId="0" borderId="0" xfId="1" applyNumberFormat="1" applyFont="1" applyBorder="1" applyAlignment="1">
      <alignment horizontal="right"/>
    </xf>
    <xf numFmtId="5" fontId="2" fillId="0" borderId="13" xfId="0" applyNumberFormat="1" applyFont="1" applyBorder="1"/>
    <xf numFmtId="0" fontId="2" fillId="2" borderId="0" xfId="1" applyNumberFormat="1" applyFont="1" applyFill="1" applyAlignment="1"/>
    <xf numFmtId="5" fontId="2" fillId="0" borderId="11" xfId="1" applyNumberFormat="1" applyFont="1" applyBorder="1" applyAlignment="1">
      <alignment horizontal="right"/>
    </xf>
    <xf numFmtId="5" fontId="2" fillId="0" borderId="15" xfId="1" applyNumberFormat="1" applyFont="1" applyBorder="1" applyAlignment="1"/>
    <xf numFmtId="5" fontId="2" fillId="0" borderId="18" xfId="1" applyNumberFormat="1" applyFont="1" applyBorder="1" applyAlignment="1"/>
    <xf numFmtId="0" fontId="2" fillId="0" borderId="0" xfId="1" applyNumberFormat="1" applyFont="1" applyAlignment="1">
      <alignment horizontal="right"/>
    </xf>
    <xf numFmtId="5" fontId="2" fillId="2" borderId="13" xfId="1" applyNumberFormat="1" applyFont="1" applyFill="1" applyBorder="1" applyAlignment="1"/>
    <xf numFmtId="5" fontId="2" fillId="2" borderId="1" xfId="1" applyNumberFormat="1" applyFont="1" applyFill="1" applyBorder="1" applyAlignment="1"/>
    <xf numFmtId="5" fontId="11" fillId="0" borderId="13" xfId="1" applyNumberFormat="1" applyFont="1" applyBorder="1" applyAlignment="1"/>
    <xf numFmtId="0" fontId="11" fillId="0" borderId="0" xfId="1" applyNumberFormat="1" applyFont="1"/>
    <xf numFmtId="5" fontId="2" fillId="2" borderId="0" xfId="1" applyNumberFormat="1" applyFont="1" applyFill="1" applyAlignment="1"/>
    <xf numFmtId="5" fontId="2" fillId="0" borderId="0" xfId="0" applyNumberFormat="1" applyFont="1" applyFill="1" applyBorder="1" applyAlignment="1">
      <alignment vertical="center"/>
    </xf>
    <xf numFmtId="5" fontId="11" fillId="0" borderId="0" xfId="0" applyNumberFormat="1" applyFont="1" applyFill="1" applyBorder="1" applyAlignment="1">
      <alignment vertical="center"/>
    </xf>
    <xf numFmtId="5" fontId="2" fillId="0" borderId="13" xfId="1" applyNumberFormat="1" applyFont="1" applyBorder="1" applyAlignment="1">
      <alignment horizontal="center"/>
    </xf>
    <xf numFmtId="0" fontId="2" fillId="5" borderId="0" xfId="1" applyNumberFormat="1" applyFont="1" applyFill="1" applyAlignment="1">
      <alignment horizontal="right"/>
    </xf>
    <xf numFmtId="0" fontId="2" fillId="0" borderId="0" xfId="1" applyNumberFormat="1" applyFont="1" applyBorder="1" applyAlignment="1">
      <alignment horizontal="right"/>
    </xf>
    <xf numFmtId="5" fontId="2" fillId="0" borderId="19" xfId="1" applyNumberFormat="1" applyFont="1" applyBorder="1" applyAlignment="1">
      <alignment horizontal="right"/>
    </xf>
    <xf numFmtId="5" fontId="2" fillId="0" borderId="20" xfId="1" applyNumberFormat="1" applyFont="1" applyBorder="1" applyAlignment="1">
      <alignment horizontal="right"/>
    </xf>
    <xf numFmtId="5" fontId="11" fillId="0" borderId="20" xfId="1" applyNumberFormat="1" applyFont="1" applyBorder="1" applyAlignment="1">
      <alignment horizontal="right"/>
    </xf>
    <xf numFmtId="5" fontId="2" fillId="0" borderId="21" xfId="1" applyNumberFormat="1" applyFont="1" applyBorder="1" applyAlignment="1">
      <alignment horizontal="right"/>
    </xf>
    <xf numFmtId="5" fontId="2" fillId="0" borderId="22" xfId="1" applyNumberFormat="1" applyFont="1" applyBorder="1" applyAlignment="1">
      <alignment horizontal="right"/>
    </xf>
    <xf numFmtId="0" fontId="2" fillId="0" borderId="14" xfId="1" applyNumberFormat="1" applyFont="1" applyBorder="1" applyAlignment="1">
      <alignment horizontal="center"/>
    </xf>
    <xf numFmtId="5" fontId="2" fillId="0" borderId="0" xfId="1" applyNumberFormat="1" applyFont="1" applyAlignment="1">
      <alignment horizontal="center"/>
    </xf>
    <xf numFmtId="5" fontId="2" fillId="7" borderId="14" xfId="1" applyNumberFormat="1" applyFont="1" applyFill="1" applyBorder="1" applyAlignment="1">
      <alignment horizontal="center"/>
    </xf>
    <xf numFmtId="9" fontId="2" fillId="3" borderId="0" xfId="6" applyFont="1" applyFill="1" applyAlignment="1"/>
    <xf numFmtId="164" fontId="2" fillId="3" borderId="0" xfId="6" applyNumberFormat="1" applyFont="1" applyFill="1" applyAlignment="1"/>
    <xf numFmtId="5" fontId="2" fillId="6" borderId="0" xfId="0" applyNumberFormat="1" applyFont="1" applyFill="1"/>
    <xf numFmtId="5" fontId="2" fillId="7" borderId="0" xfId="0" applyNumberFormat="1" applyFont="1" applyFill="1"/>
    <xf numFmtId="5" fontId="3" fillId="7" borderId="2" xfId="1" applyNumberFormat="1" applyFont="1" applyFill="1" applyBorder="1"/>
    <xf numFmtId="5" fontId="3" fillId="6" borderId="2" xfId="1" applyNumberFormat="1" applyFont="1" applyFill="1" applyBorder="1"/>
    <xf numFmtId="5" fontId="2" fillId="7" borderId="0" xfId="0" applyNumberFormat="1" applyFont="1" applyFill="1" applyAlignment="1">
      <alignment horizontal="center"/>
    </xf>
    <xf numFmtId="5" fontId="2" fillId="6" borderId="0" xfId="0" applyNumberFormat="1" applyFont="1" applyFill="1" applyAlignment="1">
      <alignment horizontal="center"/>
    </xf>
    <xf numFmtId="5" fontId="2" fillId="5" borderId="0" xfId="1" applyNumberFormat="1" applyFont="1" applyFill="1" applyBorder="1" applyAlignment="1">
      <alignment horizontal="right"/>
    </xf>
    <xf numFmtId="5" fontId="2" fillId="0" borderId="13" xfId="1" applyNumberFormat="1" applyFont="1" applyBorder="1" applyAlignment="1">
      <alignment horizontal="right"/>
    </xf>
    <xf numFmtId="5" fontId="11" fillId="0" borderId="13" xfId="1" applyNumberFormat="1" applyFont="1" applyBorder="1" applyAlignment="1">
      <alignment horizontal="center"/>
    </xf>
    <xf numFmtId="5" fontId="2" fillId="0" borderId="13" xfId="1" applyNumberFormat="1" applyFont="1" applyBorder="1" applyAlignment="1">
      <alignment horizontal="center" wrapText="1"/>
    </xf>
    <xf numFmtId="5" fontId="2" fillId="6" borderId="0" xfId="0" applyNumberFormat="1" applyFont="1" applyFill="1" applyAlignment="1">
      <alignment horizontal="center" wrapText="1"/>
    </xf>
    <xf numFmtId="5" fontId="2" fillId="7" borderId="0" xfId="0" applyNumberFormat="1" applyFont="1" applyFill="1" applyAlignment="1">
      <alignment horizontal="center" wrapText="1"/>
    </xf>
    <xf numFmtId="5" fontId="2" fillId="6" borderId="16" xfId="1" quotePrefix="1" applyNumberFormat="1" applyFont="1" applyFill="1" applyBorder="1" applyAlignment="1">
      <alignment horizontal="center" vertical="center" wrapText="1"/>
    </xf>
    <xf numFmtId="5" fontId="2" fillId="6" borderId="13" xfId="1" quotePrefix="1" applyNumberFormat="1" applyFont="1" applyFill="1" applyBorder="1" applyAlignment="1">
      <alignment horizontal="center" vertical="center" wrapText="1"/>
    </xf>
    <xf numFmtId="5" fontId="2" fillId="6" borderId="17" xfId="1" quotePrefix="1" applyNumberFormat="1" applyFont="1" applyFill="1" applyBorder="1" applyAlignment="1">
      <alignment horizontal="center" vertical="center" wrapText="1"/>
    </xf>
    <xf numFmtId="5" fontId="2" fillId="7" borderId="16" xfId="1" applyNumberFormat="1" applyFont="1" applyFill="1" applyBorder="1" applyAlignment="1">
      <alignment horizontal="center" vertical="center" wrapText="1"/>
    </xf>
    <xf numFmtId="5" fontId="2" fillId="7" borderId="13" xfId="1" applyNumberFormat="1" applyFont="1" applyFill="1" applyBorder="1" applyAlignment="1">
      <alignment horizontal="center" vertical="center" wrapText="1"/>
    </xf>
    <xf numFmtId="5" fontId="2" fillId="7" borderId="17" xfId="1" applyNumberFormat="1" applyFont="1" applyFill="1" applyBorder="1" applyAlignment="1">
      <alignment horizontal="center" vertical="center" wrapText="1"/>
    </xf>
    <xf numFmtId="5" fontId="2" fillId="2" borderId="16" xfId="1" applyNumberFormat="1" applyFont="1" applyFill="1" applyBorder="1" applyAlignment="1">
      <alignment horizontal="center" vertical="center" wrapText="1"/>
    </xf>
    <xf numFmtId="5" fontId="2" fillId="2" borderId="13" xfId="1" applyNumberFormat="1" applyFont="1" applyFill="1" applyBorder="1" applyAlignment="1">
      <alignment horizontal="center" vertical="center" wrapText="1"/>
    </xf>
    <xf numFmtId="5" fontId="2" fillId="2" borderId="17" xfId="1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</cellXfs>
  <cellStyles count="7">
    <cellStyle name="Monétaire" xfId="1" builtinId="4"/>
    <cellStyle name="Monétaire 5 2" xfId="3" xr:uid="{49E1E3E7-1DF5-413C-84D6-F91BE520D658}"/>
    <cellStyle name="Monétaire 6" xfId="5" xr:uid="{AECBDEF7-D765-4CCE-BBBC-66A753F0A5D7}"/>
    <cellStyle name="Normal" xfId="0" builtinId="0"/>
    <cellStyle name="Normal_H2005 - Étude de cas - Sport au Max Inc. - Solution" xfId="2" xr:uid="{00000000-0005-0000-0000-000002000000}"/>
    <cellStyle name="Pourcentage" xfId="6" builtinId="5"/>
    <cellStyle name="Pourcentage 4" xfId="4" xr:uid="{8BE5D6B4-444E-44C1-BB9A-ACF14E495A08}"/>
  </cellStyles>
  <dxfs count="0"/>
  <tableStyles count="0" defaultTableStyle="TableStyleMedium9" defaultPivotStyle="PivotStyleLight16"/>
  <colors>
    <mruColors>
      <color rgb="FF558ED5"/>
      <color rgb="FFC2D69B"/>
      <color rgb="FFD9959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837795</xdr:colOff>
      <xdr:row>11</xdr:row>
      <xdr:rowOff>184940</xdr:rowOff>
    </xdr:from>
    <xdr:to>
      <xdr:col>1</xdr:col>
      <xdr:colOff>837795</xdr:colOff>
      <xdr:row>13</xdr:row>
      <xdr:rowOff>53055</xdr:rowOff>
    </xdr:to>
    <xdr:cxnSp macro="">
      <xdr:nvCxnSpPr>
        <xdr:cNvPr id="3" name="Connecteur droit avec flèche 2">
          <a:extLst>
            <a:ext uri="{FF2B5EF4-FFF2-40B4-BE49-F238E27FC236}">
              <a16:creationId xmlns:a16="http://schemas.microsoft.com/office/drawing/2014/main" id="{D8C2F7AD-48BB-4702-9D56-C85CCD890909}"/>
            </a:ext>
          </a:extLst>
        </xdr:cNvPr>
        <xdr:cNvCxnSpPr/>
      </xdr:nvCxnSpPr>
      <xdr:spPr>
        <a:xfrm>
          <a:off x="1678623" y="2280440"/>
          <a:ext cx="0" cy="249115"/>
        </a:xfrm>
        <a:prstGeom prst="straightConnector1">
          <a:avLst/>
        </a:prstGeom>
        <a:ln>
          <a:prstDash val="solid"/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489640</xdr:colOff>
      <xdr:row>11</xdr:row>
      <xdr:rowOff>184940</xdr:rowOff>
    </xdr:from>
    <xdr:to>
      <xdr:col>5</xdr:col>
      <xdr:colOff>489640</xdr:colOff>
      <xdr:row>13</xdr:row>
      <xdr:rowOff>183931</xdr:rowOff>
    </xdr:to>
    <xdr:cxnSp macro="">
      <xdr:nvCxnSpPr>
        <xdr:cNvPr id="5" name="Connecteur droit avec flèche 4">
          <a:extLst>
            <a:ext uri="{FF2B5EF4-FFF2-40B4-BE49-F238E27FC236}">
              <a16:creationId xmlns:a16="http://schemas.microsoft.com/office/drawing/2014/main" id="{5E5270C1-CF89-40E1-95A2-767369C9C2E2}"/>
            </a:ext>
          </a:extLst>
        </xdr:cNvPr>
        <xdr:cNvCxnSpPr/>
      </xdr:nvCxnSpPr>
      <xdr:spPr>
        <a:xfrm>
          <a:off x="4871140" y="2280440"/>
          <a:ext cx="0" cy="379991"/>
        </a:xfrm>
        <a:prstGeom prst="straightConnector1">
          <a:avLst/>
        </a:prstGeom>
        <a:ln>
          <a:prstDash val="solid"/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945931</xdr:colOff>
      <xdr:row>104</xdr:row>
      <xdr:rowOff>98534</xdr:rowOff>
    </xdr:from>
    <xdr:to>
      <xdr:col>8</xdr:col>
      <xdr:colOff>111673</xdr:colOff>
      <xdr:row>119</xdr:row>
      <xdr:rowOff>39414</xdr:rowOff>
    </xdr:to>
    <xdr:cxnSp macro="">
      <xdr:nvCxnSpPr>
        <xdr:cNvPr id="14" name="Connecteur droit avec flèche 13">
          <a:extLst>
            <a:ext uri="{FF2B5EF4-FFF2-40B4-BE49-F238E27FC236}">
              <a16:creationId xmlns:a16="http://schemas.microsoft.com/office/drawing/2014/main" id="{4885C61D-E98C-4527-9867-49C1FE9B86B2}"/>
            </a:ext>
          </a:extLst>
        </xdr:cNvPr>
        <xdr:cNvCxnSpPr/>
      </xdr:nvCxnSpPr>
      <xdr:spPr>
        <a:xfrm flipH="1">
          <a:off x="3468414" y="19720034"/>
          <a:ext cx="3172811" cy="2798380"/>
        </a:xfrm>
        <a:prstGeom prst="straightConnector1">
          <a:avLst/>
        </a:prstGeom>
        <a:ln>
          <a:prstDash val="dash"/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945931</xdr:colOff>
      <xdr:row>76</xdr:row>
      <xdr:rowOff>115957</xdr:rowOff>
    </xdr:from>
    <xdr:to>
      <xdr:col>7</xdr:col>
      <xdr:colOff>82826</xdr:colOff>
      <xdr:row>91</xdr:row>
      <xdr:rowOff>64262</xdr:rowOff>
    </xdr:to>
    <xdr:cxnSp macro="">
      <xdr:nvCxnSpPr>
        <xdr:cNvPr id="21" name="Connecteur droit avec flèche 20">
          <a:extLst>
            <a:ext uri="{FF2B5EF4-FFF2-40B4-BE49-F238E27FC236}">
              <a16:creationId xmlns:a16="http://schemas.microsoft.com/office/drawing/2014/main" id="{2691BC37-929C-4BD4-85D1-227B2FCD9547}"/>
            </a:ext>
          </a:extLst>
        </xdr:cNvPr>
        <xdr:cNvCxnSpPr/>
      </xdr:nvCxnSpPr>
      <xdr:spPr>
        <a:xfrm flipH="1">
          <a:off x="3455561" y="14403457"/>
          <a:ext cx="2425091" cy="2805805"/>
        </a:xfrm>
        <a:prstGeom prst="straightConnector1">
          <a:avLst/>
        </a:prstGeom>
        <a:ln>
          <a:prstDash val="dash"/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945932</xdr:colOff>
      <xdr:row>27</xdr:row>
      <xdr:rowOff>173935</xdr:rowOff>
    </xdr:from>
    <xdr:to>
      <xdr:col>5</xdr:col>
      <xdr:colOff>281609</xdr:colOff>
      <xdr:row>42</xdr:row>
      <xdr:rowOff>55980</xdr:rowOff>
    </xdr:to>
    <xdr:cxnSp macro="">
      <xdr:nvCxnSpPr>
        <xdr:cNvPr id="23" name="Connecteur droit avec flèche 22">
          <a:extLst>
            <a:ext uri="{FF2B5EF4-FFF2-40B4-BE49-F238E27FC236}">
              <a16:creationId xmlns:a16="http://schemas.microsoft.com/office/drawing/2014/main" id="{FD31C73B-61EC-4AAC-8D01-49587A20F58E}"/>
            </a:ext>
          </a:extLst>
        </xdr:cNvPr>
        <xdr:cNvCxnSpPr/>
      </xdr:nvCxnSpPr>
      <xdr:spPr>
        <a:xfrm flipH="1">
          <a:off x="3455562" y="5126935"/>
          <a:ext cx="1199264" cy="2739545"/>
        </a:xfrm>
        <a:prstGeom prst="straightConnector1">
          <a:avLst/>
        </a:prstGeom>
        <a:ln>
          <a:prstDash val="dash"/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945931</xdr:colOff>
      <xdr:row>104</xdr:row>
      <xdr:rowOff>98534</xdr:rowOff>
    </xdr:from>
    <xdr:to>
      <xdr:col>8</xdr:col>
      <xdr:colOff>111673</xdr:colOff>
      <xdr:row>119</xdr:row>
      <xdr:rowOff>39414</xdr:rowOff>
    </xdr:to>
    <xdr:cxnSp macro="">
      <xdr:nvCxnSpPr>
        <xdr:cNvPr id="4" name="Connecteur droit avec flèche 3">
          <a:extLst>
            <a:ext uri="{FF2B5EF4-FFF2-40B4-BE49-F238E27FC236}">
              <a16:creationId xmlns:a16="http://schemas.microsoft.com/office/drawing/2014/main" id="{CB4D2D6B-EA50-429F-995D-6CE46F767E8B}"/>
            </a:ext>
          </a:extLst>
        </xdr:cNvPr>
        <xdr:cNvCxnSpPr/>
      </xdr:nvCxnSpPr>
      <xdr:spPr>
        <a:xfrm flipH="1">
          <a:off x="3460531" y="19910534"/>
          <a:ext cx="3166242" cy="2798380"/>
        </a:xfrm>
        <a:prstGeom prst="straightConnector1">
          <a:avLst/>
        </a:prstGeom>
        <a:ln>
          <a:prstDash val="dash"/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945931</xdr:colOff>
      <xdr:row>76</xdr:row>
      <xdr:rowOff>115957</xdr:rowOff>
    </xdr:from>
    <xdr:to>
      <xdr:col>7</xdr:col>
      <xdr:colOff>82826</xdr:colOff>
      <xdr:row>91</xdr:row>
      <xdr:rowOff>64262</xdr:rowOff>
    </xdr:to>
    <xdr:cxnSp macro="">
      <xdr:nvCxnSpPr>
        <xdr:cNvPr id="5" name="Connecteur droit avec flèche 4">
          <a:extLst>
            <a:ext uri="{FF2B5EF4-FFF2-40B4-BE49-F238E27FC236}">
              <a16:creationId xmlns:a16="http://schemas.microsoft.com/office/drawing/2014/main" id="{F7FDAB55-D62B-4E44-B835-03A38C5EADD5}"/>
            </a:ext>
          </a:extLst>
        </xdr:cNvPr>
        <xdr:cNvCxnSpPr/>
      </xdr:nvCxnSpPr>
      <xdr:spPr>
        <a:xfrm flipH="1">
          <a:off x="3460531" y="14593957"/>
          <a:ext cx="2423020" cy="2805805"/>
        </a:xfrm>
        <a:prstGeom prst="straightConnector1">
          <a:avLst/>
        </a:prstGeom>
        <a:ln>
          <a:prstDash val="dash"/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945932</xdr:colOff>
      <xdr:row>27</xdr:row>
      <xdr:rowOff>173935</xdr:rowOff>
    </xdr:from>
    <xdr:to>
      <xdr:col>5</xdr:col>
      <xdr:colOff>281609</xdr:colOff>
      <xdr:row>42</xdr:row>
      <xdr:rowOff>55980</xdr:rowOff>
    </xdr:to>
    <xdr:cxnSp macro="">
      <xdr:nvCxnSpPr>
        <xdr:cNvPr id="6" name="Connecteur droit avec flèche 5">
          <a:extLst>
            <a:ext uri="{FF2B5EF4-FFF2-40B4-BE49-F238E27FC236}">
              <a16:creationId xmlns:a16="http://schemas.microsoft.com/office/drawing/2014/main" id="{BC89FC32-73C2-4FF7-BC85-10ED925A4C2C}"/>
            </a:ext>
          </a:extLst>
        </xdr:cNvPr>
        <xdr:cNvCxnSpPr/>
      </xdr:nvCxnSpPr>
      <xdr:spPr>
        <a:xfrm flipH="1">
          <a:off x="3460532" y="5317435"/>
          <a:ext cx="1193052" cy="2739545"/>
        </a:xfrm>
        <a:prstGeom prst="straightConnector1">
          <a:avLst/>
        </a:prstGeom>
        <a:ln>
          <a:prstDash val="dash"/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240519</xdr:colOff>
      <xdr:row>18</xdr:row>
      <xdr:rowOff>107674</xdr:rowOff>
    </xdr:from>
    <xdr:to>
      <xdr:col>5</xdr:col>
      <xdr:colOff>563540</xdr:colOff>
      <xdr:row>26</xdr:row>
      <xdr:rowOff>107674</xdr:rowOff>
    </xdr:to>
    <xdr:cxnSp macro="">
      <xdr:nvCxnSpPr>
        <xdr:cNvPr id="2" name="Connecteur droit avec flèche 1">
          <a:extLst>
            <a:ext uri="{FF2B5EF4-FFF2-40B4-BE49-F238E27FC236}">
              <a16:creationId xmlns:a16="http://schemas.microsoft.com/office/drawing/2014/main" id="{E067A250-012B-498F-8D7D-E533B434227D}"/>
            </a:ext>
          </a:extLst>
        </xdr:cNvPr>
        <xdr:cNvCxnSpPr/>
      </xdr:nvCxnSpPr>
      <xdr:spPr>
        <a:xfrm>
          <a:off x="2755119" y="3784324"/>
          <a:ext cx="2913821" cy="1600200"/>
        </a:xfrm>
        <a:prstGeom prst="straightConnector1">
          <a:avLst/>
        </a:prstGeom>
        <a:ln>
          <a:prstDash val="dash"/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720587</xdr:colOff>
      <xdr:row>49</xdr:row>
      <xdr:rowOff>8283</xdr:rowOff>
    </xdr:from>
    <xdr:to>
      <xdr:col>5</xdr:col>
      <xdr:colOff>753717</xdr:colOff>
      <xdr:row>53</xdr:row>
      <xdr:rowOff>132522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4449F277-1CD6-4E8D-9EB2-C739D10CD341}"/>
            </a:ext>
          </a:extLst>
        </xdr:cNvPr>
        <xdr:cNvSpPr/>
      </xdr:nvSpPr>
      <xdr:spPr>
        <a:xfrm>
          <a:off x="4911587" y="9904758"/>
          <a:ext cx="947530" cy="924339"/>
        </a:xfrm>
        <a:prstGeom prst="wedgeRectCallout">
          <a:avLst>
            <a:gd name="adj1" fmla="val -80455"/>
            <a:gd name="adj2" fmla="val -32649"/>
          </a:avLst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Point 5 du volume: Les situations particulières</a:t>
          </a:r>
        </a:p>
      </xdr:txBody>
    </xdr:sp>
    <xdr:clientData/>
  </xdr:twoCellAnchor>
  <xdr:twoCellAnchor>
    <xdr:from>
      <xdr:col>7</xdr:col>
      <xdr:colOff>144570</xdr:colOff>
      <xdr:row>5</xdr:row>
      <xdr:rowOff>11215</xdr:rowOff>
    </xdr:from>
    <xdr:to>
      <xdr:col>12</xdr:col>
      <xdr:colOff>886564</xdr:colOff>
      <xdr:row>6</xdr:row>
      <xdr:rowOff>1922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7A3F3285-64B0-43B8-AF3F-47F4FAF01215}"/>
            </a:ext>
          </a:extLst>
        </xdr:cNvPr>
        <xdr:cNvSpPr/>
      </xdr:nvSpPr>
      <xdr:spPr>
        <a:xfrm>
          <a:off x="6592995" y="1087540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6</xdr:row>
      <xdr:rowOff>11215</xdr:rowOff>
    </xdr:from>
    <xdr:to>
      <xdr:col>12</xdr:col>
      <xdr:colOff>886564</xdr:colOff>
      <xdr:row>7</xdr:row>
      <xdr:rowOff>1922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2FD357C8-C47E-42A0-99FF-8CC0AD0BA8CA}"/>
            </a:ext>
          </a:extLst>
        </xdr:cNvPr>
        <xdr:cNvSpPr/>
      </xdr:nvSpPr>
      <xdr:spPr>
        <a:xfrm>
          <a:off x="6592995" y="12875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7</xdr:row>
      <xdr:rowOff>11215</xdr:rowOff>
    </xdr:from>
    <xdr:to>
      <xdr:col>12</xdr:col>
      <xdr:colOff>886564</xdr:colOff>
      <xdr:row>8</xdr:row>
      <xdr:rowOff>1921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86C4433B-62A6-4645-BEDF-C6C80627E4EE}"/>
            </a:ext>
          </a:extLst>
        </xdr:cNvPr>
        <xdr:cNvSpPr/>
      </xdr:nvSpPr>
      <xdr:spPr>
        <a:xfrm>
          <a:off x="6592995" y="14875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8</xdr:row>
      <xdr:rowOff>5261</xdr:rowOff>
    </xdr:from>
    <xdr:to>
      <xdr:col>12</xdr:col>
      <xdr:colOff>886564</xdr:colOff>
      <xdr:row>8</xdr:row>
      <xdr:rowOff>198374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4F76B100-D5A2-4D72-B9F0-4D3E773EEEC6}"/>
            </a:ext>
          </a:extLst>
        </xdr:cNvPr>
        <xdr:cNvSpPr/>
      </xdr:nvSpPr>
      <xdr:spPr>
        <a:xfrm>
          <a:off x="6592995" y="16816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9</xdr:row>
      <xdr:rowOff>5261</xdr:rowOff>
    </xdr:from>
    <xdr:to>
      <xdr:col>12</xdr:col>
      <xdr:colOff>886564</xdr:colOff>
      <xdr:row>9</xdr:row>
      <xdr:rowOff>198374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65DFC545-225C-4D29-977F-7F0EF7F70412}"/>
            </a:ext>
          </a:extLst>
        </xdr:cNvPr>
        <xdr:cNvSpPr/>
      </xdr:nvSpPr>
      <xdr:spPr>
        <a:xfrm>
          <a:off x="6592995" y="18816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10</xdr:row>
      <xdr:rowOff>11215</xdr:rowOff>
    </xdr:from>
    <xdr:to>
      <xdr:col>12</xdr:col>
      <xdr:colOff>886564</xdr:colOff>
      <xdr:row>11</xdr:row>
      <xdr:rowOff>1922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FFE7A757-03D4-4331-B671-E46F7C7A54AC}"/>
            </a:ext>
          </a:extLst>
        </xdr:cNvPr>
        <xdr:cNvSpPr/>
      </xdr:nvSpPr>
      <xdr:spPr>
        <a:xfrm>
          <a:off x="6592995" y="20876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11</xdr:row>
      <xdr:rowOff>11215</xdr:rowOff>
    </xdr:from>
    <xdr:to>
      <xdr:col>12</xdr:col>
      <xdr:colOff>886564</xdr:colOff>
      <xdr:row>12</xdr:row>
      <xdr:rowOff>1921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936873C9-F824-47BC-9DA2-0EAF067ECD76}"/>
            </a:ext>
          </a:extLst>
        </xdr:cNvPr>
        <xdr:cNvSpPr/>
      </xdr:nvSpPr>
      <xdr:spPr>
        <a:xfrm>
          <a:off x="6592995" y="22876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12</xdr:row>
      <xdr:rowOff>11214</xdr:rowOff>
    </xdr:from>
    <xdr:to>
      <xdr:col>12</xdr:col>
      <xdr:colOff>886564</xdr:colOff>
      <xdr:row>13</xdr:row>
      <xdr:rowOff>1921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D8D68984-63A6-4D2B-B32E-EE8183CA14ED}"/>
            </a:ext>
          </a:extLst>
        </xdr:cNvPr>
        <xdr:cNvSpPr/>
      </xdr:nvSpPr>
      <xdr:spPr>
        <a:xfrm>
          <a:off x="6592995" y="2487714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13</xdr:row>
      <xdr:rowOff>5261</xdr:rowOff>
    </xdr:from>
    <xdr:to>
      <xdr:col>12</xdr:col>
      <xdr:colOff>886564</xdr:colOff>
      <xdr:row>13</xdr:row>
      <xdr:rowOff>198374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FD0AF5C9-B7A7-48A4-9116-0065857F093D}"/>
            </a:ext>
          </a:extLst>
        </xdr:cNvPr>
        <xdr:cNvSpPr/>
      </xdr:nvSpPr>
      <xdr:spPr>
        <a:xfrm>
          <a:off x="6592995" y="26817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14</xdr:row>
      <xdr:rowOff>5262</xdr:rowOff>
    </xdr:from>
    <xdr:to>
      <xdr:col>12</xdr:col>
      <xdr:colOff>886564</xdr:colOff>
      <xdr:row>14</xdr:row>
      <xdr:rowOff>198375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E67D7C72-CDBB-4B8A-AE8B-222DA2B6F2F1}"/>
            </a:ext>
          </a:extLst>
        </xdr:cNvPr>
        <xdr:cNvSpPr/>
      </xdr:nvSpPr>
      <xdr:spPr>
        <a:xfrm>
          <a:off x="6592995" y="2881812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15</xdr:row>
      <xdr:rowOff>5262</xdr:rowOff>
    </xdr:from>
    <xdr:to>
      <xdr:col>12</xdr:col>
      <xdr:colOff>886564</xdr:colOff>
      <xdr:row>15</xdr:row>
      <xdr:rowOff>198375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8EFDF785-BBA8-4A68-A8ED-2ADDD7A05B81}"/>
            </a:ext>
          </a:extLst>
        </xdr:cNvPr>
        <xdr:cNvSpPr/>
      </xdr:nvSpPr>
      <xdr:spPr>
        <a:xfrm>
          <a:off x="6592995" y="30818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16</xdr:row>
      <xdr:rowOff>5261</xdr:rowOff>
    </xdr:from>
    <xdr:to>
      <xdr:col>12</xdr:col>
      <xdr:colOff>886564</xdr:colOff>
      <xdr:row>16</xdr:row>
      <xdr:rowOff>198374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5FD46869-484E-4D58-B089-CCD4CEC189D3}"/>
            </a:ext>
          </a:extLst>
        </xdr:cNvPr>
        <xdr:cNvSpPr/>
      </xdr:nvSpPr>
      <xdr:spPr>
        <a:xfrm>
          <a:off x="6592995" y="32818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18</xdr:row>
      <xdr:rowOff>2932</xdr:rowOff>
    </xdr:from>
    <xdr:to>
      <xdr:col>12</xdr:col>
      <xdr:colOff>886564</xdr:colOff>
      <xdr:row>18</xdr:row>
      <xdr:rowOff>192422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155B26D-9507-4714-A771-236094351206}"/>
            </a:ext>
          </a:extLst>
        </xdr:cNvPr>
        <xdr:cNvSpPr/>
      </xdr:nvSpPr>
      <xdr:spPr>
        <a:xfrm>
          <a:off x="6592995" y="3679582"/>
          <a:ext cx="5694994" cy="189490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19</xdr:row>
      <xdr:rowOff>5262</xdr:rowOff>
    </xdr:from>
    <xdr:to>
      <xdr:col>12</xdr:col>
      <xdr:colOff>886564</xdr:colOff>
      <xdr:row>19</xdr:row>
      <xdr:rowOff>198375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9AC8BE3B-96F1-4AD7-9A2C-1486EF482F09}"/>
            </a:ext>
          </a:extLst>
        </xdr:cNvPr>
        <xdr:cNvSpPr/>
      </xdr:nvSpPr>
      <xdr:spPr>
        <a:xfrm>
          <a:off x="6592995" y="38819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20</xdr:row>
      <xdr:rowOff>5261</xdr:rowOff>
    </xdr:from>
    <xdr:to>
      <xdr:col>12</xdr:col>
      <xdr:colOff>886564</xdr:colOff>
      <xdr:row>20</xdr:row>
      <xdr:rowOff>198374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77E06B1A-D6B9-449F-A193-75A362C663E5}"/>
            </a:ext>
          </a:extLst>
        </xdr:cNvPr>
        <xdr:cNvSpPr/>
      </xdr:nvSpPr>
      <xdr:spPr>
        <a:xfrm>
          <a:off x="6592995" y="40819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26</xdr:row>
      <xdr:rowOff>5262</xdr:rowOff>
    </xdr:from>
    <xdr:to>
      <xdr:col>12</xdr:col>
      <xdr:colOff>886564</xdr:colOff>
      <xdr:row>28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B30AC799-5ABA-49C0-8545-225552B81E13}"/>
            </a:ext>
          </a:extLst>
        </xdr:cNvPr>
        <xdr:cNvSpPr/>
      </xdr:nvSpPr>
      <xdr:spPr>
        <a:xfrm>
          <a:off x="6592995" y="5282112"/>
          <a:ext cx="5694994" cy="413838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10</xdr:col>
      <xdr:colOff>20886</xdr:colOff>
      <xdr:row>22</xdr:row>
      <xdr:rowOff>5261</xdr:rowOff>
    </xdr:from>
    <xdr:to>
      <xdr:col>12</xdr:col>
      <xdr:colOff>886563</xdr:colOff>
      <xdr:row>22</xdr:row>
      <xdr:rowOff>198374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104F37C7-B523-4A16-B598-3F4969DFB241}"/>
            </a:ext>
          </a:extLst>
        </xdr:cNvPr>
        <xdr:cNvSpPr/>
      </xdr:nvSpPr>
      <xdr:spPr>
        <a:xfrm>
          <a:off x="9441111" y="4472486"/>
          <a:ext cx="2846877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5</xdr:row>
      <xdr:rowOff>47392</xdr:rowOff>
    </xdr:from>
    <xdr:to>
      <xdr:col>1</xdr:col>
      <xdr:colOff>2363</xdr:colOff>
      <xdr:row>5</xdr:row>
      <xdr:rowOff>157975</xdr:rowOff>
    </xdr:to>
    <xdr:sp macro="" textlink="">
      <xdr:nvSpPr>
        <xdr:cNvPr id="21" name="Ellipse 20">
          <a:extLst>
            <a:ext uri="{FF2B5EF4-FFF2-40B4-BE49-F238E27FC236}">
              <a16:creationId xmlns:a16="http://schemas.microsoft.com/office/drawing/2014/main" id="{AEE5771E-7F37-421F-8781-610EF00A938F}"/>
            </a:ext>
          </a:extLst>
        </xdr:cNvPr>
        <xdr:cNvSpPr/>
      </xdr:nvSpPr>
      <xdr:spPr>
        <a:xfrm>
          <a:off x="424543" y="1123717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6</xdr:row>
      <xdr:rowOff>47392</xdr:rowOff>
    </xdr:from>
    <xdr:to>
      <xdr:col>1</xdr:col>
      <xdr:colOff>2363</xdr:colOff>
      <xdr:row>6</xdr:row>
      <xdr:rowOff>157975</xdr:rowOff>
    </xdr:to>
    <xdr:sp macro="" textlink="">
      <xdr:nvSpPr>
        <xdr:cNvPr id="22" name="Ellipse 21">
          <a:extLst>
            <a:ext uri="{FF2B5EF4-FFF2-40B4-BE49-F238E27FC236}">
              <a16:creationId xmlns:a16="http://schemas.microsoft.com/office/drawing/2014/main" id="{01C3F508-1645-4E67-943A-DC1EC86CA61A}"/>
            </a:ext>
          </a:extLst>
        </xdr:cNvPr>
        <xdr:cNvSpPr/>
      </xdr:nvSpPr>
      <xdr:spPr>
        <a:xfrm>
          <a:off x="424543" y="1323742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10</xdr:row>
      <xdr:rowOff>49169</xdr:rowOff>
    </xdr:from>
    <xdr:to>
      <xdr:col>1</xdr:col>
      <xdr:colOff>2363</xdr:colOff>
      <xdr:row>10</xdr:row>
      <xdr:rowOff>159752</xdr:rowOff>
    </xdr:to>
    <xdr:sp macro="" textlink="">
      <xdr:nvSpPr>
        <xdr:cNvPr id="23" name="Ellipse 22">
          <a:extLst>
            <a:ext uri="{FF2B5EF4-FFF2-40B4-BE49-F238E27FC236}">
              <a16:creationId xmlns:a16="http://schemas.microsoft.com/office/drawing/2014/main" id="{AA4AA597-C8C7-4973-B656-B58D9699B6C1}"/>
            </a:ext>
          </a:extLst>
        </xdr:cNvPr>
        <xdr:cNvSpPr/>
      </xdr:nvSpPr>
      <xdr:spPr>
        <a:xfrm>
          <a:off x="424543" y="2125619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9</xdr:row>
      <xdr:rowOff>42746</xdr:rowOff>
    </xdr:from>
    <xdr:to>
      <xdr:col>1</xdr:col>
      <xdr:colOff>2363</xdr:colOff>
      <xdr:row>9</xdr:row>
      <xdr:rowOff>153329</xdr:rowOff>
    </xdr:to>
    <xdr:sp macro="" textlink="">
      <xdr:nvSpPr>
        <xdr:cNvPr id="24" name="Ellipse 23">
          <a:extLst>
            <a:ext uri="{FF2B5EF4-FFF2-40B4-BE49-F238E27FC236}">
              <a16:creationId xmlns:a16="http://schemas.microsoft.com/office/drawing/2014/main" id="{073ACBC4-1499-48F1-9EB1-BA425CB9BC29}"/>
            </a:ext>
          </a:extLst>
        </xdr:cNvPr>
        <xdr:cNvSpPr/>
      </xdr:nvSpPr>
      <xdr:spPr>
        <a:xfrm>
          <a:off x="424543" y="191917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15</xdr:row>
      <xdr:rowOff>42746</xdr:rowOff>
    </xdr:from>
    <xdr:to>
      <xdr:col>1</xdr:col>
      <xdr:colOff>2363</xdr:colOff>
      <xdr:row>15</xdr:row>
      <xdr:rowOff>153329</xdr:rowOff>
    </xdr:to>
    <xdr:sp macro="" textlink="">
      <xdr:nvSpPr>
        <xdr:cNvPr id="25" name="Ellipse 24">
          <a:extLst>
            <a:ext uri="{FF2B5EF4-FFF2-40B4-BE49-F238E27FC236}">
              <a16:creationId xmlns:a16="http://schemas.microsoft.com/office/drawing/2014/main" id="{E1367C0F-F885-4B52-9CB6-6A895609493C}"/>
            </a:ext>
          </a:extLst>
        </xdr:cNvPr>
        <xdr:cNvSpPr/>
      </xdr:nvSpPr>
      <xdr:spPr>
        <a:xfrm>
          <a:off x="424543" y="31193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16</xdr:row>
      <xdr:rowOff>42746</xdr:rowOff>
    </xdr:from>
    <xdr:to>
      <xdr:col>1</xdr:col>
      <xdr:colOff>2363</xdr:colOff>
      <xdr:row>16</xdr:row>
      <xdr:rowOff>153329</xdr:rowOff>
    </xdr:to>
    <xdr:sp macro="" textlink="">
      <xdr:nvSpPr>
        <xdr:cNvPr id="26" name="Ellipse 25">
          <a:extLst>
            <a:ext uri="{FF2B5EF4-FFF2-40B4-BE49-F238E27FC236}">
              <a16:creationId xmlns:a16="http://schemas.microsoft.com/office/drawing/2014/main" id="{84CC2BF8-633C-49A9-9780-A3169BC337DA}"/>
            </a:ext>
          </a:extLst>
        </xdr:cNvPr>
        <xdr:cNvSpPr/>
      </xdr:nvSpPr>
      <xdr:spPr>
        <a:xfrm>
          <a:off x="424543" y="3319346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19</xdr:row>
      <xdr:rowOff>42746</xdr:rowOff>
    </xdr:from>
    <xdr:to>
      <xdr:col>1</xdr:col>
      <xdr:colOff>2363</xdr:colOff>
      <xdr:row>19</xdr:row>
      <xdr:rowOff>153329</xdr:rowOff>
    </xdr:to>
    <xdr:sp macro="" textlink="">
      <xdr:nvSpPr>
        <xdr:cNvPr id="27" name="Ellipse 26">
          <a:extLst>
            <a:ext uri="{FF2B5EF4-FFF2-40B4-BE49-F238E27FC236}">
              <a16:creationId xmlns:a16="http://schemas.microsoft.com/office/drawing/2014/main" id="{FA497E9C-521B-40B3-A581-65A9778A1DDC}"/>
            </a:ext>
          </a:extLst>
        </xdr:cNvPr>
        <xdr:cNvSpPr/>
      </xdr:nvSpPr>
      <xdr:spPr>
        <a:xfrm>
          <a:off x="424543" y="39194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19"/>
  <sheetViews>
    <sheetView tabSelected="1" zoomScale="175" zoomScaleNormal="175" zoomScaleSheetLayoutView="100" workbookViewId="0"/>
  </sheetViews>
  <sheetFormatPr baseColWidth="10" defaultRowHeight="15" customHeight="1" x14ac:dyDescent="0.25"/>
  <cols>
    <col min="1" max="3" width="9.77734375" style="1" customWidth="1"/>
    <col min="4" max="4" width="11.5546875" style="1" customWidth="1"/>
    <col min="5" max="5" width="10.109375" style="38" customWidth="1"/>
    <col min="6" max="8" width="8.33203125" style="38" customWidth="1"/>
    <col min="9" max="9" width="8.33203125" style="2" customWidth="1"/>
    <col min="10" max="10" width="2.33203125" style="1" customWidth="1"/>
    <col min="11" max="11" width="13" style="1" customWidth="1"/>
    <col min="12" max="12" width="6.44140625" style="1" customWidth="1"/>
    <col min="13" max="13" width="15.44140625" style="1" customWidth="1"/>
    <col min="14" max="14" width="9.109375" style="1" customWidth="1"/>
    <col min="15" max="15" width="4.21875" style="1" customWidth="1"/>
    <col min="16" max="16384" width="11.5546875" style="1"/>
  </cols>
  <sheetData>
    <row r="1" spans="1:13" ht="15" customHeight="1" x14ac:dyDescent="0.25">
      <c r="A1" s="37" t="s">
        <v>53</v>
      </c>
      <c r="B1" s="37"/>
      <c r="C1" s="37"/>
    </row>
    <row r="3" spans="1:13" ht="15" customHeight="1" x14ac:dyDescent="0.25">
      <c r="A3" s="5" t="s">
        <v>52</v>
      </c>
      <c r="B3" s="5"/>
      <c r="C3" s="5"/>
    </row>
    <row r="4" spans="1:13" ht="15" customHeight="1" x14ac:dyDescent="0.25">
      <c r="F4" s="45" t="s">
        <v>54</v>
      </c>
      <c r="G4" s="45" t="s">
        <v>55</v>
      </c>
      <c r="H4" s="45" t="s">
        <v>56</v>
      </c>
      <c r="I4" s="45" t="s">
        <v>57</v>
      </c>
    </row>
    <row r="5" spans="1:13" ht="15" customHeight="1" x14ac:dyDescent="0.25">
      <c r="A5" s="46" t="s">
        <v>48</v>
      </c>
      <c r="B5" s="46"/>
      <c r="C5" s="46"/>
      <c r="D5" s="39"/>
      <c r="E5" s="47"/>
      <c r="F5" s="53"/>
      <c r="G5" s="48"/>
      <c r="H5" s="48"/>
      <c r="I5" s="48"/>
      <c r="J5" s="39"/>
      <c r="K5" s="39"/>
      <c r="L5" s="39"/>
      <c r="M5" s="40"/>
    </row>
    <row r="6" spans="1:13" ht="15" customHeight="1" x14ac:dyDescent="0.25">
      <c r="A6" s="39" t="s">
        <v>49</v>
      </c>
      <c r="B6" s="39"/>
      <c r="C6" s="39"/>
      <c r="D6" s="39"/>
      <c r="E6" s="47"/>
      <c r="F6" s="48">
        <v>190000</v>
      </c>
      <c r="G6" s="48">
        <v>215000</v>
      </c>
      <c r="H6" s="48">
        <v>490000</v>
      </c>
      <c r="I6" s="48">
        <v>355000</v>
      </c>
      <c r="J6" s="39"/>
      <c r="K6" s="39"/>
      <c r="L6" s="39"/>
      <c r="M6" s="40"/>
    </row>
    <row r="7" spans="1:13" ht="15" customHeight="1" x14ac:dyDescent="0.25">
      <c r="A7" s="39" t="s">
        <v>50</v>
      </c>
      <c r="B7" s="46"/>
      <c r="C7" s="46"/>
      <c r="D7" s="39"/>
      <c r="E7" s="47"/>
      <c r="F7" s="48">
        <v>0</v>
      </c>
      <c r="G7" s="48">
        <v>0</v>
      </c>
      <c r="H7" s="48">
        <v>0</v>
      </c>
      <c r="I7" s="48">
        <v>0</v>
      </c>
      <c r="J7" s="39"/>
      <c r="K7" s="39"/>
      <c r="L7" s="39"/>
      <c r="M7" s="40"/>
    </row>
    <row r="8" spans="1:13" ht="15" customHeight="1" x14ac:dyDescent="0.25">
      <c r="A8" s="39"/>
      <c r="B8" s="39"/>
      <c r="C8" s="39"/>
      <c r="D8" s="39"/>
      <c r="E8" s="47"/>
      <c r="F8" s="48"/>
      <c r="G8" s="48"/>
      <c r="H8" s="48"/>
      <c r="I8" s="48"/>
      <c r="J8" s="39"/>
      <c r="K8" s="39"/>
      <c r="L8" s="39"/>
      <c r="M8" s="40"/>
    </row>
    <row r="9" spans="1:13" ht="15" customHeight="1" x14ac:dyDescent="0.25">
      <c r="A9" s="46" t="s">
        <v>45</v>
      </c>
      <c r="B9" s="46"/>
      <c r="C9" s="46"/>
      <c r="D9" s="39"/>
      <c r="E9" s="47"/>
      <c r="F9" s="48"/>
      <c r="G9" s="48"/>
      <c r="H9" s="48"/>
      <c r="I9" s="48"/>
      <c r="J9" s="39"/>
      <c r="K9" s="39"/>
      <c r="L9" s="39"/>
      <c r="M9" s="40"/>
    </row>
    <row r="10" spans="1:13" ht="15" customHeight="1" x14ac:dyDescent="0.25">
      <c r="A10" s="41" t="s">
        <v>46</v>
      </c>
      <c r="B10" s="41"/>
      <c r="C10" s="41"/>
      <c r="D10" s="39"/>
      <c r="E10" s="47"/>
      <c r="F10" s="48"/>
      <c r="G10" s="48"/>
      <c r="H10" s="48"/>
      <c r="I10" s="48"/>
      <c r="J10" s="39"/>
      <c r="K10" s="39"/>
      <c r="L10" s="39"/>
      <c r="M10" s="40"/>
    </row>
    <row r="11" spans="1:13" ht="15" customHeight="1" x14ac:dyDescent="0.25">
      <c r="A11" s="42" t="s">
        <v>58</v>
      </c>
      <c r="B11" s="42"/>
      <c r="C11" s="42"/>
      <c r="E11" s="47"/>
      <c r="F11" s="48">
        <v>0</v>
      </c>
      <c r="G11" s="48">
        <v>0</v>
      </c>
      <c r="H11" s="48">
        <v>0</v>
      </c>
      <c r="I11" s="48">
        <v>0</v>
      </c>
      <c r="J11" s="39"/>
      <c r="K11" s="39"/>
      <c r="L11" s="39"/>
      <c r="M11" s="40"/>
    </row>
    <row r="12" spans="1:13" ht="15" customHeight="1" x14ac:dyDescent="0.25">
      <c r="A12" s="42" t="s">
        <v>60</v>
      </c>
      <c r="B12" s="42"/>
      <c r="C12" s="42"/>
      <c r="E12" s="47"/>
      <c r="F12" s="48">
        <v>0</v>
      </c>
      <c r="G12" s="48">
        <v>0</v>
      </c>
      <c r="H12" s="48">
        <v>0</v>
      </c>
      <c r="I12" s="48">
        <v>0</v>
      </c>
      <c r="J12" s="39"/>
      <c r="K12" s="39"/>
      <c r="L12" s="39"/>
      <c r="M12" s="40"/>
    </row>
    <row r="13" spans="1:13" ht="15" customHeight="1" x14ac:dyDescent="0.25">
      <c r="A13" s="42"/>
      <c r="B13" s="42"/>
      <c r="C13" s="42"/>
      <c r="E13" s="47"/>
      <c r="F13" s="48"/>
      <c r="G13" s="48"/>
      <c r="H13" s="48"/>
      <c r="I13" s="48"/>
      <c r="J13" s="39"/>
      <c r="K13" s="39"/>
      <c r="L13" s="39"/>
      <c r="M13" s="40"/>
    </row>
    <row r="14" spans="1:13" ht="15" customHeight="1" x14ac:dyDescent="0.25">
      <c r="A14" s="46" t="s">
        <v>59</v>
      </c>
      <c r="B14" s="42"/>
      <c r="C14" s="42"/>
      <c r="E14" s="47"/>
      <c r="F14" s="48"/>
      <c r="G14" s="48"/>
      <c r="H14" s="48"/>
      <c r="I14" s="48"/>
      <c r="J14" s="39"/>
      <c r="K14" s="39"/>
      <c r="L14" s="39"/>
      <c r="M14" s="40"/>
    </row>
    <row r="15" spans="1:13" ht="15" customHeight="1" x14ac:dyDescent="0.25">
      <c r="A15" s="42" t="s">
        <v>61</v>
      </c>
      <c r="B15" s="39"/>
      <c r="C15" s="39"/>
      <c r="D15" s="42"/>
      <c r="E15" s="47"/>
      <c r="F15" s="48">
        <v>-15500</v>
      </c>
      <c r="G15" s="48">
        <v>-15500</v>
      </c>
      <c r="H15" s="48">
        <v>-15500</v>
      </c>
      <c r="I15" s="48">
        <v>-15500</v>
      </c>
      <c r="J15" s="39"/>
      <c r="K15" s="39"/>
      <c r="L15" s="39"/>
      <c r="M15" s="40"/>
    </row>
    <row r="16" spans="1:13" ht="15" customHeight="1" x14ac:dyDescent="0.25">
      <c r="A16" s="42" t="s">
        <v>137</v>
      </c>
      <c r="B16" s="39"/>
      <c r="C16" s="39"/>
      <c r="D16" s="42"/>
      <c r="E16" s="47"/>
      <c r="F16" s="48">
        <v>-3800</v>
      </c>
      <c r="G16" s="48">
        <v>-4300</v>
      </c>
      <c r="H16" s="48">
        <v>-9800</v>
      </c>
      <c r="I16" s="48">
        <v>-7100</v>
      </c>
      <c r="J16" s="39"/>
      <c r="K16" s="39"/>
      <c r="L16" s="39"/>
      <c r="M16" s="40"/>
    </row>
    <row r="17" spans="1:13" ht="15" customHeight="1" x14ac:dyDescent="0.25">
      <c r="A17" s="39"/>
      <c r="B17" s="39"/>
      <c r="C17" s="39"/>
      <c r="D17" s="39"/>
      <c r="E17" s="47"/>
      <c r="F17" s="48"/>
      <c r="G17" s="48"/>
      <c r="H17" s="48"/>
      <c r="I17" s="48"/>
      <c r="J17" s="39"/>
      <c r="K17" s="39"/>
      <c r="L17" s="39"/>
      <c r="M17" s="40"/>
    </row>
    <row r="18" spans="1:13" ht="15" customHeight="1" x14ac:dyDescent="0.25">
      <c r="A18" s="46" t="s">
        <v>62</v>
      </c>
      <c r="B18" s="39"/>
      <c r="C18" s="39"/>
      <c r="D18" s="39"/>
      <c r="E18" s="47"/>
      <c r="F18" s="48"/>
      <c r="G18" s="48"/>
      <c r="H18" s="48"/>
      <c r="I18" s="48"/>
      <c r="J18" s="39"/>
      <c r="K18" s="39"/>
      <c r="L18" s="39"/>
      <c r="M18" s="40"/>
    </row>
    <row r="19" spans="1:13" ht="15" customHeight="1" x14ac:dyDescent="0.25">
      <c r="A19" s="41" t="s">
        <v>63</v>
      </c>
      <c r="B19" s="39"/>
      <c r="C19" s="39"/>
      <c r="D19" s="39"/>
      <c r="E19" s="47"/>
      <c r="F19" s="48"/>
      <c r="G19" s="48"/>
      <c r="H19" s="48"/>
      <c r="I19" s="48"/>
      <c r="J19" s="39"/>
      <c r="K19" s="39"/>
      <c r="L19" s="39"/>
      <c r="M19" s="40"/>
    </row>
    <row r="20" spans="1:13" ht="15" customHeight="1" x14ac:dyDescent="0.25">
      <c r="A20" s="39" t="s">
        <v>64</v>
      </c>
      <c r="B20" s="39"/>
      <c r="C20" s="39"/>
      <c r="D20" s="39"/>
      <c r="E20" s="47">
        <v>22</v>
      </c>
      <c r="F20" s="48"/>
      <c r="G20" s="48"/>
      <c r="H20" s="48"/>
      <c r="I20" s="48"/>
      <c r="J20" s="39"/>
      <c r="K20" s="39"/>
      <c r="L20" s="39"/>
      <c r="M20" s="40"/>
    </row>
    <row r="21" spans="1:13" ht="15" customHeight="1" x14ac:dyDescent="0.25">
      <c r="A21" s="39" t="s">
        <v>65</v>
      </c>
      <c r="B21" s="39"/>
      <c r="C21" s="39"/>
      <c r="D21" s="39"/>
      <c r="E21" s="47">
        <v>0</v>
      </c>
      <c r="F21" s="48"/>
      <c r="G21" s="48"/>
      <c r="H21" s="48"/>
      <c r="I21" s="48"/>
      <c r="J21" s="39"/>
      <c r="K21" s="39"/>
      <c r="L21" s="39"/>
      <c r="M21" s="40"/>
    </row>
    <row r="22" spans="1:13" ht="15" customHeight="1" x14ac:dyDescent="0.25">
      <c r="A22" s="39" t="s">
        <v>66</v>
      </c>
      <c r="B22" s="39"/>
      <c r="C22" s="39"/>
      <c r="D22" s="39"/>
      <c r="E22" s="47">
        <v>-20</v>
      </c>
      <c r="F22" s="48"/>
      <c r="G22" s="48"/>
      <c r="H22" s="48"/>
      <c r="I22" s="48"/>
      <c r="J22" s="39"/>
      <c r="K22" s="39"/>
      <c r="L22" s="39"/>
      <c r="M22" s="40"/>
    </row>
    <row r="23" spans="1:13" ht="15" customHeight="1" x14ac:dyDescent="0.25">
      <c r="A23" s="39"/>
      <c r="B23" s="39"/>
      <c r="C23" s="39"/>
      <c r="D23" s="39"/>
      <c r="E23" s="56">
        <f>SUM(E20:E22)</f>
        <v>2</v>
      </c>
      <c r="F23" s="48"/>
      <c r="G23" s="48"/>
      <c r="H23" s="48"/>
      <c r="I23" s="48"/>
      <c r="J23" s="39"/>
      <c r="K23" s="39"/>
      <c r="L23" s="39"/>
      <c r="M23" s="40"/>
    </row>
    <row r="24" spans="1:13" ht="15" customHeight="1" thickBot="1" x14ac:dyDescent="0.3">
      <c r="A24" s="39"/>
      <c r="B24" s="39"/>
      <c r="C24" s="39"/>
      <c r="D24" s="39"/>
      <c r="E24" s="55" t="s">
        <v>67</v>
      </c>
      <c r="F24" s="48"/>
      <c r="G24" s="48"/>
      <c r="H24" s="48"/>
      <c r="I24" s="48"/>
      <c r="J24" s="39"/>
      <c r="K24" s="39"/>
      <c r="L24" s="39"/>
      <c r="M24" s="40"/>
    </row>
    <row r="25" spans="1:13" ht="15" customHeight="1" thickTop="1" x14ac:dyDescent="0.25">
      <c r="A25" s="39"/>
      <c r="B25" s="39"/>
      <c r="C25" s="39"/>
      <c r="D25" s="39"/>
      <c r="E25" s="47"/>
      <c r="F25" s="48"/>
      <c r="G25" s="48"/>
      <c r="H25" s="48"/>
      <c r="I25" s="48"/>
      <c r="J25" s="39"/>
      <c r="K25" s="39"/>
      <c r="L25" s="39"/>
      <c r="M25" s="40"/>
    </row>
    <row r="26" spans="1:13" ht="15" customHeight="1" x14ac:dyDescent="0.25">
      <c r="A26" s="41" t="s">
        <v>96</v>
      </c>
      <c r="B26" s="39"/>
      <c r="C26" s="39"/>
      <c r="D26" s="39"/>
      <c r="E26" s="47"/>
      <c r="F26" s="48"/>
      <c r="G26" s="48"/>
      <c r="H26" s="48"/>
      <c r="I26" s="48"/>
      <c r="J26" s="39"/>
      <c r="K26" s="39"/>
      <c r="L26" s="39"/>
      <c r="M26" s="40"/>
    </row>
    <row r="27" spans="1:13" ht="15" customHeight="1" x14ac:dyDescent="0.25">
      <c r="A27" s="39" t="s">
        <v>68</v>
      </c>
      <c r="B27" s="39"/>
      <c r="C27" s="39"/>
      <c r="D27" s="39"/>
      <c r="E27" s="47"/>
      <c r="F27" s="48"/>
      <c r="G27" s="48"/>
      <c r="H27" s="48"/>
      <c r="I27" s="48"/>
      <c r="J27" s="39"/>
      <c r="K27" s="39"/>
      <c r="L27" s="39"/>
      <c r="M27" s="40"/>
    </row>
    <row r="28" spans="1:13" ht="15" customHeight="1" x14ac:dyDescent="0.25">
      <c r="A28" s="54" t="s">
        <v>69</v>
      </c>
      <c r="B28" s="54"/>
      <c r="C28" s="54"/>
      <c r="D28" s="54"/>
      <c r="E28" s="63"/>
      <c r="F28" s="59">
        <f>+E23*5000</f>
        <v>10000</v>
      </c>
      <c r="G28" s="48"/>
      <c r="H28" s="48"/>
      <c r="I28" s="48"/>
      <c r="J28" s="39"/>
      <c r="K28" s="39"/>
      <c r="L28" s="39"/>
      <c r="M28" s="40"/>
    </row>
    <row r="29" spans="1:13" ht="15" customHeight="1" x14ac:dyDescent="0.25">
      <c r="A29" s="39"/>
      <c r="B29" s="39"/>
      <c r="C29" s="39"/>
      <c r="D29" s="39"/>
      <c r="E29" s="47"/>
      <c r="F29" s="48"/>
      <c r="G29" s="48"/>
      <c r="H29" s="48"/>
      <c r="I29" s="48"/>
      <c r="J29" s="39"/>
      <c r="K29" s="39"/>
      <c r="L29" s="39"/>
      <c r="M29" s="40"/>
    </row>
    <row r="30" spans="1:13" ht="15" customHeight="1" x14ac:dyDescent="0.25">
      <c r="A30" s="41" t="s">
        <v>97</v>
      </c>
      <c r="B30" s="39"/>
      <c r="C30" s="39"/>
      <c r="D30" s="39"/>
      <c r="E30" s="47"/>
      <c r="F30" s="48"/>
      <c r="G30" s="48"/>
      <c r="H30" s="48"/>
      <c r="I30" s="48"/>
      <c r="J30" s="39"/>
      <c r="K30" s="39"/>
      <c r="L30" s="39"/>
      <c r="M30" s="40"/>
    </row>
    <row r="31" spans="1:13" ht="15" customHeight="1" x14ac:dyDescent="0.25">
      <c r="A31" s="43" t="s">
        <v>70</v>
      </c>
      <c r="B31" s="39"/>
      <c r="C31" s="39"/>
      <c r="D31" s="39"/>
      <c r="E31" s="47"/>
      <c r="F31" s="91" t="s">
        <v>88</v>
      </c>
      <c r="G31" s="48"/>
      <c r="H31" s="48"/>
      <c r="I31" s="48"/>
      <c r="J31" s="39"/>
      <c r="K31" s="39"/>
      <c r="L31" s="39"/>
      <c r="M31" s="40"/>
    </row>
    <row r="32" spans="1:13" ht="15" customHeight="1" x14ac:dyDescent="0.25">
      <c r="A32" s="39" t="s">
        <v>71</v>
      </c>
      <c r="B32" s="39"/>
      <c r="C32" s="39"/>
      <c r="D32" s="39"/>
      <c r="E32" s="74" t="s">
        <v>72</v>
      </c>
      <c r="F32" s="92"/>
      <c r="G32" s="48"/>
      <c r="H32" s="48"/>
      <c r="I32" s="48"/>
      <c r="J32" s="39"/>
      <c r="K32" s="39"/>
      <c r="L32" s="39"/>
      <c r="M32" s="40"/>
    </row>
    <row r="33" spans="1:13" ht="15" customHeight="1" x14ac:dyDescent="0.25">
      <c r="A33" s="39" t="s">
        <v>78</v>
      </c>
      <c r="B33" s="39"/>
      <c r="C33" s="39"/>
      <c r="D33" s="39"/>
      <c r="E33" s="74" t="s">
        <v>72</v>
      </c>
      <c r="F33" s="92"/>
      <c r="G33" s="48"/>
      <c r="H33" s="48"/>
      <c r="I33" s="48"/>
      <c r="J33" s="39"/>
      <c r="K33" s="39"/>
      <c r="L33" s="39"/>
      <c r="M33" s="40"/>
    </row>
    <row r="34" spans="1:13" ht="15" customHeight="1" x14ac:dyDescent="0.25">
      <c r="A34" s="39" t="s">
        <v>73</v>
      </c>
      <c r="B34" s="39"/>
      <c r="C34" s="39"/>
      <c r="D34" s="39"/>
      <c r="E34" s="75"/>
      <c r="F34" s="92"/>
      <c r="G34" s="48"/>
      <c r="H34" s="48"/>
      <c r="I34" s="48"/>
      <c r="J34" s="39"/>
      <c r="K34" s="39"/>
      <c r="L34" s="39"/>
      <c r="M34" s="40"/>
    </row>
    <row r="35" spans="1:13" ht="15" customHeight="1" x14ac:dyDescent="0.25">
      <c r="A35" s="43" t="s">
        <v>74</v>
      </c>
      <c r="B35" s="39"/>
      <c r="C35" s="39"/>
      <c r="D35" s="39"/>
      <c r="E35" s="75"/>
      <c r="F35" s="92"/>
      <c r="G35" s="48"/>
      <c r="H35" s="48"/>
      <c r="I35" s="48"/>
      <c r="J35" s="39"/>
      <c r="K35" s="39"/>
      <c r="L35" s="39"/>
      <c r="M35" s="40"/>
    </row>
    <row r="36" spans="1:13" ht="15" customHeight="1" x14ac:dyDescent="0.25">
      <c r="A36" s="39" t="s">
        <v>77</v>
      </c>
      <c r="B36" s="39"/>
      <c r="C36" s="39"/>
      <c r="D36" s="39"/>
      <c r="E36" s="74" t="s">
        <v>72</v>
      </c>
      <c r="F36" s="92"/>
      <c r="G36" s="48"/>
      <c r="H36" s="48"/>
      <c r="I36" s="48"/>
      <c r="J36" s="39"/>
      <c r="K36" s="39"/>
      <c r="L36" s="39"/>
      <c r="M36" s="40"/>
    </row>
    <row r="37" spans="1:13" ht="15" customHeight="1" x14ac:dyDescent="0.25">
      <c r="A37" s="39" t="s">
        <v>75</v>
      </c>
      <c r="B37" s="39"/>
      <c r="C37" s="39"/>
      <c r="D37" s="39"/>
      <c r="E37" s="74" t="s">
        <v>76</v>
      </c>
      <c r="F37" s="93"/>
      <c r="G37" s="48"/>
      <c r="H37" s="48"/>
      <c r="I37" s="48"/>
      <c r="J37" s="39"/>
      <c r="K37" s="39"/>
      <c r="L37" s="39"/>
      <c r="M37" s="40"/>
    </row>
    <row r="38" spans="1:13" ht="15" customHeight="1" x14ac:dyDescent="0.25">
      <c r="A38" s="39"/>
      <c r="B38" s="39"/>
      <c r="C38" s="39"/>
      <c r="D38" s="39"/>
      <c r="E38" s="47"/>
      <c r="F38" s="48"/>
      <c r="G38" s="48"/>
      <c r="H38" s="48"/>
      <c r="I38" s="48"/>
      <c r="J38" s="39"/>
      <c r="K38" s="39"/>
      <c r="L38" s="39"/>
      <c r="M38" s="40"/>
    </row>
    <row r="39" spans="1:13" ht="15" customHeight="1" x14ac:dyDescent="0.25">
      <c r="A39" s="41" t="s">
        <v>98</v>
      </c>
      <c r="B39" s="39"/>
      <c r="C39" s="39"/>
      <c r="D39" s="39"/>
      <c r="E39" s="47"/>
      <c r="F39" s="48"/>
      <c r="G39" s="48"/>
      <c r="H39" s="48"/>
      <c r="I39" s="48"/>
      <c r="J39" s="39"/>
      <c r="K39" s="39"/>
      <c r="L39" s="39"/>
      <c r="M39" s="40"/>
    </row>
    <row r="40" spans="1:13" ht="15" customHeight="1" x14ac:dyDescent="0.25">
      <c r="A40" s="39" t="s">
        <v>79</v>
      </c>
      <c r="B40" s="39"/>
      <c r="C40" s="39"/>
      <c r="D40" s="39"/>
      <c r="E40" s="47">
        <f>25*5000</f>
        <v>125000</v>
      </c>
      <c r="F40" s="94" t="s">
        <v>90</v>
      </c>
      <c r="G40" s="48"/>
      <c r="H40" s="48"/>
      <c r="I40" s="48"/>
      <c r="J40" s="39"/>
      <c r="K40" s="39"/>
      <c r="L40" s="39"/>
      <c r="M40" s="40"/>
    </row>
    <row r="41" spans="1:13" ht="15" customHeight="1" x14ac:dyDescent="0.25">
      <c r="A41" s="39" t="s">
        <v>80</v>
      </c>
      <c r="B41" s="39"/>
      <c r="C41" s="39"/>
      <c r="D41" s="47">
        <f>5000*20</f>
        <v>100000</v>
      </c>
      <c r="E41" s="47"/>
      <c r="F41" s="95"/>
      <c r="G41" s="48"/>
      <c r="H41" s="48"/>
      <c r="I41" s="48"/>
      <c r="J41" s="39"/>
      <c r="K41" s="39"/>
      <c r="L41" s="39"/>
      <c r="M41" s="40"/>
    </row>
    <row r="42" spans="1:13" ht="15" customHeight="1" x14ac:dyDescent="0.25">
      <c r="A42" s="39" t="s">
        <v>94</v>
      </c>
      <c r="B42" s="39"/>
      <c r="C42" s="39"/>
      <c r="D42" s="47">
        <v>0</v>
      </c>
      <c r="E42" s="47"/>
      <c r="F42" s="95"/>
      <c r="G42" s="48"/>
      <c r="H42" s="48"/>
      <c r="I42" s="48"/>
      <c r="J42" s="39"/>
      <c r="K42" s="39"/>
      <c r="L42" s="39"/>
      <c r="M42" s="40"/>
    </row>
    <row r="43" spans="1:13" ht="15" customHeight="1" x14ac:dyDescent="0.25">
      <c r="A43" s="39" t="s">
        <v>81</v>
      </c>
      <c r="B43" s="39"/>
      <c r="C43" s="39"/>
      <c r="D43" s="60">
        <f>+F28</f>
        <v>10000</v>
      </c>
      <c r="E43" s="57">
        <f>-(SUM(D41:D43))</f>
        <v>-110000</v>
      </c>
      <c r="F43" s="95"/>
      <c r="G43" s="48"/>
      <c r="H43" s="48"/>
      <c r="I43" s="48"/>
      <c r="J43" s="39"/>
      <c r="K43" s="39"/>
      <c r="L43" s="39"/>
      <c r="M43" s="40"/>
    </row>
    <row r="44" spans="1:13" ht="15" customHeight="1" x14ac:dyDescent="0.25">
      <c r="A44" s="39"/>
      <c r="B44" s="39"/>
      <c r="C44" s="39"/>
      <c r="D44" s="58" t="s">
        <v>82</v>
      </c>
      <c r="E44" s="47">
        <f>+E40+E43</f>
        <v>15000</v>
      </c>
      <c r="F44" s="95"/>
      <c r="G44" s="48"/>
      <c r="H44" s="48"/>
      <c r="I44" s="48"/>
      <c r="J44" s="39"/>
      <c r="K44" s="39"/>
      <c r="L44" s="39"/>
      <c r="M44" s="40"/>
    </row>
    <row r="45" spans="1:13" ht="15" customHeight="1" x14ac:dyDescent="0.25">
      <c r="A45" s="39"/>
      <c r="B45" s="39"/>
      <c r="C45" s="39"/>
      <c r="D45" s="58" t="s">
        <v>83</v>
      </c>
      <c r="E45" s="47">
        <f>+E44/2</f>
        <v>7500</v>
      </c>
      <c r="F45" s="96"/>
      <c r="G45" s="48"/>
      <c r="H45" s="48"/>
      <c r="I45" s="48"/>
      <c r="J45" s="39"/>
      <c r="K45" s="39"/>
      <c r="L45" s="39"/>
      <c r="M45" s="40"/>
    </row>
    <row r="46" spans="1:13" ht="15" customHeight="1" x14ac:dyDescent="0.25">
      <c r="A46" s="39"/>
      <c r="B46" s="39"/>
      <c r="C46" s="39"/>
      <c r="D46" s="39"/>
      <c r="E46" s="47"/>
      <c r="F46" s="48"/>
      <c r="G46" s="48"/>
      <c r="H46" s="48"/>
      <c r="I46" s="48"/>
      <c r="J46" s="39"/>
      <c r="K46" s="39"/>
      <c r="L46" s="39"/>
      <c r="M46" s="40"/>
    </row>
    <row r="47" spans="1:13" ht="15" customHeight="1" x14ac:dyDescent="0.25">
      <c r="A47" s="41" t="s">
        <v>102</v>
      </c>
      <c r="B47" s="39"/>
      <c r="C47" s="39"/>
      <c r="D47" s="39"/>
      <c r="E47" s="47"/>
      <c r="F47" s="48"/>
      <c r="G47" s="48"/>
      <c r="H47" s="48"/>
      <c r="I47" s="48"/>
      <c r="J47" s="39"/>
      <c r="K47" s="39"/>
      <c r="L47" s="39"/>
      <c r="M47" s="40"/>
    </row>
    <row r="48" spans="1:13" ht="15" customHeight="1" x14ac:dyDescent="0.25">
      <c r="A48" s="39" t="s">
        <v>99</v>
      </c>
      <c r="B48" s="39"/>
      <c r="C48" s="39"/>
      <c r="D48" s="39"/>
      <c r="E48" s="47">
        <v>5</v>
      </c>
      <c r="F48" s="48"/>
      <c r="G48" s="48"/>
      <c r="H48" s="48"/>
      <c r="I48" s="48"/>
      <c r="J48" s="39"/>
      <c r="K48" s="39"/>
      <c r="L48" s="39"/>
      <c r="M48" s="40"/>
    </row>
    <row r="49" spans="1:13" ht="15" customHeight="1" x14ac:dyDescent="0.25">
      <c r="A49" s="39" t="s">
        <v>65</v>
      </c>
      <c r="B49" s="39"/>
      <c r="C49" s="39"/>
      <c r="D49" s="39"/>
      <c r="E49" s="47">
        <v>0</v>
      </c>
      <c r="F49" s="48"/>
      <c r="G49" s="48"/>
      <c r="H49" s="48"/>
      <c r="I49" s="48"/>
      <c r="J49" s="39"/>
      <c r="K49" s="39"/>
      <c r="L49" s="39"/>
      <c r="M49" s="40"/>
    </row>
    <row r="50" spans="1:13" ht="15" customHeight="1" x14ac:dyDescent="0.25">
      <c r="A50" s="39"/>
      <c r="B50" s="39"/>
      <c r="C50" s="39"/>
      <c r="D50" s="39"/>
      <c r="E50" s="56">
        <f>SUM(E47:E49)</f>
        <v>5</v>
      </c>
      <c r="F50" s="48"/>
      <c r="G50" s="48"/>
      <c r="H50" s="48"/>
      <c r="I50" s="48"/>
      <c r="J50" s="39"/>
      <c r="K50" s="39"/>
      <c r="L50" s="39"/>
      <c r="M50" s="40"/>
    </row>
    <row r="51" spans="1:13" ht="15" customHeight="1" thickBot="1" x14ac:dyDescent="0.3">
      <c r="A51" s="39"/>
      <c r="B51" s="39"/>
      <c r="C51" s="39"/>
      <c r="D51" s="39"/>
      <c r="E51" s="55" t="s">
        <v>100</v>
      </c>
      <c r="F51" s="48"/>
      <c r="G51" s="48"/>
      <c r="H51" s="48"/>
      <c r="I51" s="48"/>
      <c r="J51" s="39"/>
      <c r="K51" s="39"/>
      <c r="L51" s="39"/>
      <c r="M51" s="40"/>
    </row>
    <row r="52" spans="1:13" ht="15" customHeight="1" thickTop="1" x14ac:dyDescent="0.25">
      <c r="A52" s="39"/>
      <c r="B52" s="39"/>
      <c r="C52" s="39"/>
      <c r="D52" s="39"/>
      <c r="E52" s="47"/>
      <c r="F52" s="48"/>
      <c r="G52" s="48"/>
      <c r="H52" s="48"/>
      <c r="I52" s="48"/>
      <c r="J52" s="39"/>
      <c r="K52" s="39"/>
      <c r="L52" s="39"/>
      <c r="M52" s="40"/>
    </row>
    <row r="53" spans="1:13" ht="15" customHeight="1" x14ac:dyDescent="0.25">
      <c r="A53" s="41" t="s">
        <v>96</v>
      </c>
      <c r="B53" s="39"/>
      <c r="C53" s="39"/>
      <c r="D53" s="39"/>
      <c r="E53" s="47"/>
      <c r="F53" s="48"/>
      <c r="G53" s="48"/>
      <c r="H53" s="48"/>
      <c r="I53" s="48"/>
      <c r="J53" s="39"/>
      <c r="K53" s="39"/>
      <c r="L53" s="39"/>
      <c r="M53" s="40"/>
    </row>
    <row r="54" spans="1:13" ht="15" customHeight="1" x14ac:dyDescent="0.25">
      <c r="A54" s="54" t="s">
        <v>101</v>
      </c>
      <c r="B54" s="54"/>
      <c r="C54" s="54"/>
      <c r="D54" s="54"/>
      <c r="E54" s="63"/>
      <c r="F54" s="48"/>
      <c r="G54" s="59">
        <f>+E50*10000</f>
        <v>50000</v>
      </c>
      <c r="H54" s="48"/>
      <c r="I54" s="48"/>
      <c r="J54" s="39"/>
      <c r="K54" s="39"/>
      <c r="L54" s="39"/>
      <c r="M54" s="40"/>
    </row>
    <row r="55" spans="1:13" ht="15" customHeight="1" x14ac:dyDescent="0.25">
      <c r="A55" s="39"/>
      <c r="B55" s="39"/>
      <c r="C55" s="39"/>
      <c r="D55" s="39"/>
      <c r="E55" s="47"/>
      <c r="F55" s="48"/>
      <c r="G55" s="48"/>
      <c r="H55" s="48"/>
      <c r="I55" s="48"/>
      <c r="J55" s="39"/>
      <c r="K55" s="39"/>
      <c r="L55" s="39"/>
      <c r="M55" s="40"/>
    </row>
    <row r="56" spans="1:13" ht="15" customHeight="1" x14ac:dyDescent="0.25">
      <c r="A56" s="41" t="s">
        <v>97</v>
      </c>
      <c r="B56" s="39"/>
      <c r="C56" s="39"/>
      <c r="D56" s="39"/>
      <c r="E56" s="47"/>
      <c r="F56" s="48"/>
      <c r="G56" s="48"/>
      <c r="H56" s="48"/>
      <c r="I56" s="48"/>
      <c r="J56" s="39"/>
      <c r="K56" s="39"/>
      <c r="L56" s="39"/>
      <c r="M56" s="40"/>
    </row>
    <row r="57" spans="1:13" ht="15" customHeight="1" x14ac:dyDescent="0.25">
      <c r="A57" s="43" t="s">
        <v>70</v>
      </c>
      <c r="B57" s="39"/>
      <c r="C57" s="39"/>
      <c r="D57" s="39"/>
      <c r="E57" s="47"/>
      <c r="F57" s="48"/>
      <c r="G57" s="91" t="s">
        <v>103</v>
      </c>
      <c r="H57" s="48"/>
      <c r="I57" s="48"/>
      <c r="J57" s="39"/>
      <c r="K57" s="39"/>
      <c r="L57" s="39"/>
      <c r="M57" s="40"/>
    </row>
    <row r="58" spans="1:13" ht="15" customHeight="1" x14ac:dyDescent="0.25">
      <c r="A58" s="39" t="s">
        <v>71</v>
      </c>
      <c r="B58" s="39"/>
      <c r="C58" s="39"/>
      <c r="D58" s="39"/>
      <c r="E58" s="74" t="s">
        <v>72</v>
      </c>
      <c r="F58" s="48"/>
      <c r="G58" s="92"/>
      <c r="H58" s="48"/>
      <c r="I58" s="48"/>
      <c r="J58" s="39"/>
      <c r="K58" s="39"/>
      <c r="L58" s="39"/>
      <c r="M58" s="40"/>
    </row>
    <row r="59" spans="1:13" ht="15" customHeight="1" x14ac:dyDescent="0.25">
      <c r="A59" s="39" t="s">
        <v>78</v>
      </c>
      <c r="B59" s="39"/>
      <c r="C59" s="39"/>
      <c r="D59" s="39"/>
      <c r="E59" s="74" t="s">
        <v>72</v>
      </c>
      <c r="F59" s="48"/>
      <c r="G59" s="92"/>
      <c r="H59" s="48"/>
      <c r="I59" s="48"/>
      <c r="J59" s="39"/>
      <c r="K59" s="39"/>
      <c r="L59" s="39"/>
      <c r="M59" s="40"/>
    </row>
    <row r="60" spans="1:13" ht="15" customHeight="1" x14ac:dyDescent="0.25">
      <c r="A60" s="39" t="s">
        <v>73</v>
      </c>
      <c r="B60" s="39"/>
      <c r="C60" s="39"/>
      <c r="D60" s="39"/>
      <c r="E60" s="75"/>
      <c r="F60" s="48"/>
      <c r="G60" s="92"/>
      <c r="H60" s="48"/>
      <c r="I60" s="48"/>
      <c r="J60" s="39"/>
      <c r="K60" s="39"/>
      <c r="L60" s="39"/>
      <c r="M60" s="40"/>
    </row>
    <row r="61" spans="1:13" ht="15" customHeight="1" x14ac:dyDescent="0.25">
      <c r="A61" s="43" t="s">
        <v>74</v>
      </c>
      <c r="B61" s="39"/>
      <c r="C61" s="39"/>
      <c r="D61" s="39"/>
      <c r="E61" s="75"/>
      <c r="F61" s="48"/>
      <c r="G61" s="92"/>
      <c r="H61" s="48"/>
      <c r="I61" s="48"/>
      <c r="J61" s="39"/>
      <c r="K61" s="39"/>
      <c r="L61" s="39"/>
      <c r="M61" s="40"/>
    </row>
    <row r="62" spans="1:13" ht="15" customHeight="1" x14ac:dyDescent="0.25">
      <c r="A62" s="39" t="s">
        <v>77</v>
      </c>
      <c r="B62" s="39"/>
      <c r="C62" s="39"/>
      <c r="D62" s="39"/>
      <c r="E62" s="74" t="s">
        <v>76</v>
      </c>
      <c r="F62" s="48"/>
      <c r="G62" s="92"/>
      <c r="H62" s="48"/>
      <c r="I62" s="48"/>
      <c r="J62" s="39"/>
      <c r="K62" s="39"/>
      <c r="L62" s="39"/>
      <c r="M62" s="40"/>
    </row>
    <row r="63" spans="1:13" ht="15" customHeight="1" x14ac:dyDescent="0.25">
      <c r="A63" s="39" t="s">
        <v>75</v>
      </c>
      <c r="B63" s="39"/>
      <c r="C63" s="39"/>
      <c r="D63" s="39"/>
      <c r="E63" s="74" t="s">
        <v>76</v>
      </c>
      <c r="F63" s="48"/>
      <c r="G63" s="93"/>
      <c r="H63" s="48"/>
      <c r="I63" s="48"/>
      <c r="J63" s="39"/>
      <c r="K63" s="39"/>
      <c r="L63" s="39"/>
      <c r="M63" s="40"/>
    </row>
    <row r="64" spans="1:13" ht="15" customHeight="1" x14ac:dyDescent="0.25">
      <c r="A64" s="39"/>
      <c r="B64" s="39"/>
      <c r="C64" s="39"/>
      <c r="D64" s="39"/>
      <c r="E64" s="47"/>
      <c r="F64" s="48"/>
      <c r="G64" s="48"/>
      <c r="H64" s="48"/>
      <c r="I64" s="48"/>
      <c r="J64" s="39"/>
      <c r="K64" s="39"/>
      <c r="L64" s="39"/>
      <c r="M64" s="40"/>
    </row>
    <row r="65" spans="1:13" ht="15" customHeight="1" x14ac:dyDescent="0.25">
      <c r="A65" s="41" t="s">
        <v>98</v>
      </c>
      <c r="B65" s="39"/>
      <c r="C65" s="39"/>
      <c r="D65" s="39"/>
      <c r="E65" s="47"/>
      <c r="F65" s="48"/>
      <c r="G65" s="48"/>
      <c r="H65" s="48"/>
      <c r="I65" s="48"/>
      <c r="J65" s="39"/>
      <c r="K65" s="39"/>
      <c r="L65" s="39"/>
      <c r="M65" s="40"/>
    </row>
    <row r="66" spans="1:13" ht="15" customHeight="1" x14ac:dyDescent="0.25">
      <c r="A66" s="39" t="s">
        <v>51</v>
      </c>
      <c r="B66" s="39"/>
      <c r="C66" s="39"/>
      <c r="D66" s="39"/>
      <c r="E66" s="47"/>
      <c r="F66" s="48"/>
      <c r="G66" s="76" t="s">
        <v>51</v>
      </c>
      <c r="H66" s="48"/>
      <c r="I66" s="48"/>
      <c r="J66" s="39"/>
      <c r="K66" s="39"/>
      <c r="L66" s="39"/>
      <c r="M66" s="40"/>
    </row>
    <row r="67" spans="1:13" ht="15" customHeight="1" x14ac:dyDescent="0.25">
      <c r="A67" s="39"/>
      <c r="B67" s="39"/>
      <c r="C67" s="39"/>
      <c r="D67" s="39"/>
      <c r="E67" s="47"/>
      <c r="F67" s="48"/>
      <c r="G67" s="48"/>
      <c r="H67" s="48"/>
      <c r="I67" s="48"/>
      <c r="J67" s="39"/>
      <c r="K67" s="39"/>
      <c r="L67" s="39"/>
      <c r="M67" s="40"/>
    </row>
    <row r="68" spans="1:13" s="28" customFormat="1" ht="15" customHeight="1" x14ac:dyDescent="0.25">
      <c r="A68" s="41" t="s">
        <v>63</v>
      </c>
      <c r="B68" s="39"/>
      <c r="C68" s="39"/>
      <c r="D68" s="39"/>
      <c r="E68" s="47"/>
      <c r="F68" s="48"/>
      <c r="G68" s="61"/>
      <c r="H68" s="61"/>
      <c r="I68" s="61"/>
      <c r="J68" s="41"/>
      <c r="K68" s="41"/>
      <c r="L68" s="41"/>
      <c r="M68" s="62"/>
    </row>
    <row r="69" spans="1:13" s="28" customFormat="1" ht="15" customHeight="1" x14ac:dyDescent="0.25">
      <c r="A69" s="39" t="s">
        <v>64</v>
      </c>
      <c r="B69" s="39"/>
      <c r="C69" s="39"/>
      <c r="D69" s="39"/>
      <c r="E69" s="47">
        <v>23</v>
      </c>
      <c r="F69" s="48"/>
      <c r="G69" s="61"/>
      <c r="H69" s="61"/>
      <c r="I69" s="61"/>
      <c r="J69" s="41"/>
      <c r="K69" s="41"/>
      <c r="L69" s="41"/>
      <c r="M69" s="62"/>
    </row>
    <row r="70" spans="1:13" s="28" customFormat="1" ht="15" customHeight="1" x14ac:dyDescent="0.25">
      <c r="A70" s="39" t="s">
        <v>65</v>
      </c>
      <c r="B70" s="39"/>
      <c r="C70" s="39"/>
      <c r="D70" s="39"/>
      <c r="E70" s="47">
        <v>0</v>
      </c>
      <c r="F70" s="48"/>
      <c r="G70" s="61"/>
      <c r="H70" s="61"/>
      <c r="I70" s="61"/>
      <c r="J70" s="41"/>
      <c r="K70" s="41"/>
      <c r="L70" s="41"/>
      <c r="M70" s="62"/>
    </row>
    <row r="71" spans="1:13" s="28" customFormat="1" ht="15" customHeight="1" x14ac:dyDescent="0.25">
      <c r="A71" s="39" t="s">
        <v>66</v>
      </c>
      <c r="B71" s="39"/>
      <c r="C71" s="39"/>
      <c r="D71" s="39"/>
      <c r="E71" s="47">
        <v>-20</v>
      </c>
      <c r="F71" s="48"/>
      <c r="G71" s="61"/>
      <c r="H71" s="61"/>
      <c r="I71" s="61"/>
      <c r="J71" s="41"/>
      <c r="K71" s="41"/>
      <c r="L71" s="41"/>
      <c r="M71" s="62"/>
    </row>
    <row r="72" spans="1:13" s="28" customFormat="1" ht="15" customHeight="1" x14ac:dyDescent="0.25">
      <c r="A72" s="39"/>
      <c r="B72" s="39"/>
      <c r="C72" s="39"/>
      <c r="D72" s="39"/>
      <c r="E72" s="56">
        <f>SUM(E69:E71)</f>
        <v>3</v>
      </c>
      <c r="F72" s="48"/>
      <c r="G72" s="61"/>
      <c r="H72" s="61"/>
      <c r="I72" s="61"/>
      <c r="J72" s="41"/>
      <c r="K72" s="41"/>
      <c r="L72" s="41"/>
      <c r="M72" s="62"/>
    </row>
    <row r="73" spans="1:13" s="28" customFormat="1" ht="15" customHeight="1" thickBot="1" x14ac:dyDescent="0.3">
      <c r="A73" s="39"/>
      <c r="B73" s="39"/>
      <c r="C73" s="39"/>
      <c r="D73" s="39"/>
      <c r="E73" s="55" t="s">
        <v>84</v>
      </c>
      <c r="F73" s="48"/>
      <c r="G73" s="61"/>
      <c r="H73" s="61"/>
      <c r="I73" s="61"/>
      <c r="J73" s="41"/>
      <c r="K73" s="41"/>
      <c r="L73" s="41"/>
      <c r="M73" s="62"/>
    </row>
    <row r="74" spans="1:13" s="28" customFormat="1" ht="15" customHeight="1" thickTop="1" x14ac:dyDescent="0.25">
      <c r="A74" s="39"/>
      <c r="B74" s="39"/>
      <c r="C74" s="39"/>
      <c r="D74" s="39"/>
      <c r="E74" s="47"/>
      <c r="F74" s="48"/>
      <c r="G74" s="61"/>
      <c r="H74" s="61"/>
      <c r="I74" s="61"/>
      <c r="J74" s="41"/>
      <c r="K74" s="41"/>
      <c r="L74" s="41"/>
      <c r="M74" s="62"/>
    </row>
    <row r="75" spans="1:13" s="28" customFormat="1" ht="15" customHeight="1" x14ac:dyDescent="0.25">
      <c r="A75" s="41" t="s">
        <v>96</v>
      </c>
      <c r="B75" s="39"/>
      <c r="C75" s="39"/>
      <c r="D75" s="39"/>
      <c r="E75" s="47"/>
      <c r="F75" s="48"/>
      <c r="G75" s="61"/>
      <c r="H75" s="97" t="s">
        <v>86</v>
      </c>
      <c r="I75" s="61"/>
      <c r="J75" s="41"/>
      <c r="K75" s="41"/>
      <c r="L75" s="41"/>
      <c r="M75" s="62"/>
    </row>
    <row r="76" spans="1:13" s="28" customFormat="1" ht="15" customHeight="1" x14ac:dyDescent="0.25">
      <c r="A76" s="39" t="s">
        <v>68</v>
      </c>
      <c r="B76" s="39"/>
      <c r="C76" s="39"/>
      <c r="D76" s="39"/>
      <c r="E76" s="47"/>
      <c r="F76" s="48"/>
      <c r="G76" s="61"/>
      <c r="H76" s="98"/>
      <c r="I76" s="61"/>
      <c r="J76" s="41"/>
      <c r="K76" s="41"/>
      <c r="L76" s="41"/>
      <c r="M76" s="62"/>
    </row>
    <row r="77" spans="1:13" s="28" customFormat="1" ht="15" customHeight="1" x14ac:dyDescent="0.25">
      <c r="A77" s="54" t="s">
        <v>85</v>
      </c>
      <c r="B77" s="54"/>
      <c r="C77" s="54"/>
      <c r="D77" s="54"/>
      <c r="E77" s="63"/>
      <c r="F77" s="48"/>
      <c r="G77" s="61"/>
      <c r="H77" s="98"/>
      <c r="I77" s="61"/>
      <c r="J77" s="41"/>
      <c r="K77" s="41"/>
      <c r="L77" s="41"/>
      <c r="M77" s="62"/>
    </row>
    <row r="78" spans="1:13" s="28" customFormat="1" ht="15" customHeight="1" x14ac:dyDescent="0.25">
      <c r="A78" s="39"/>
      <c r="B78" s="39"/>
      <c r="C78" s="39"/>
      <c r="D78" s="39"/>
      <c r="E78" s="47"/>
      <c r="F78" s="48"/>
      <c r="G78" s="61"/>
      <c r="H78" s="99"/>
      <c r="I78" s="61"/>
      <c r="J78" s="41"/>
      <c r="K78" s="41"/>
      <c r="L78" s="41"/>
      <c r="M78" s="62"/>
    </row>
    <row r="79" spans="1:13" s="28" customFormat="1" ht="15" customHeight="1" x14ac:dyDescent="0.25">
      <c r="A79" s="41" t="s">
        <v>97</v>
      </c>
      <c r="B79" s="39"/>
      <c r="C79" s="39"/>
      <c r="D79" s="39"/>
      <c r="E79" s="47"/>
      <c r="F79" s="48"/>
      <c r="G79" s="61"/>
      <c r="H79" s="61"/>
      <c r="I79" s="61"/>
      <c r="J79" s="41"/>
      <c r="K79" s="41"/>
      <c r="L79" s="41"/>
      <c r="M79" s="62"/>
    </row>
    <row r="80" spans="1:13" s="28" customFormat="1" ht="15" customHeight="1" x14ac:dyDescent="0.25">
      <c r="A80" s="43" t="s">
        <v>70</v>
      </c>
      <c r="B80" s="39"/>
      <c r="C80" s="39"/>
      <c r="D80" s="39"/>
      <c r="E80" s="47"/>
      <c r="F80" s="61"/>
      <c r="G80" s="61"/>
      <c r="H80" s="91" t="s">
        <v>87</v>
      </c>
      <c r="I80" s="61"/>
      <c r="J80" s="41"/>
      <c r="K80" s="41"/>
      <c r="L80" s="41"/>
      <c r="M80" s="62"/>
    </row>
    <row r="81" spans="1:13" s="28" customFormat="1" ht="15" customHeight="1" x14ac:dyDescent="0.25">
      <c r="A81" s="39" t="s">
        <v>138</v>
      </c>
      <c r="B81" s="39"/>
      <c r="C81" s="39"/>
      <c r="D81" s="39"/>
      <c r="E81" s="74" t="s">
        <v>76</v>
      </c>
      <c r="F81" s="61"/>
      <c r="G81" s="61"/>
      <c r="H81" s="92"/>
      <c r="I81" s="61"/>
      <c r="J81" s="41"/>
      <c r="K81" s="41"/>
      <c r="L81" s="41"/>
      <c r="M81" s="62"/>
    </row>
    <row r="82" spans="1:13" s="28" customFormat="1" ht="15" customHeight="1" x14ac:dyDescent="0.25">
      <c r="A82" s="39" t="s">
        <v>78</v>
      </c>
      <c r="B82" s="39"/>
      <c r="C82" s="39"/>
      <c r="D82" s="39"/>
      <c r="E82" s="74" t="s">
        <v>72</v>
      </c>
      <c r="F82" s="61"/>
      <c r="G82" s="61"/>
      <c r="H82" s="92"/>
      <c r="I82" s="61"/>
      <c r="J82" s="41"/>
      <c r="K82" s="41"/>
      <c r="L82" s="41"/>
      <c r="M82" s="62"/>
    </row>
    <row r="83" spans="1:13" s="28" customFormat="1" ht="15" customHeight="1" x14ac:dyDescent="0.25">
      <c r="A83" s="39" t="s">
        <v>73</v>
      </c>
      <c r="B83" s="39"/>
      <c r="C83" s="39"/>
      <c r="D83" s="39"/>
      <c r="E83" s="75"/>
      <c r="F83" s="61"/>
      <c r="G83" s="61"/>
      <c r="H83" s="92"/>
      <c r="I83" s="61"/>
      <c r="J83" s="41"/>
      <c r="K83" s="41"/>
      <c r="L83" s="41"/>
      <c r="M83" s="62"/>
    </row>
    <row r="84" spans="1:13" s="28" customFormat="1" ht="15" customHeight="1" x14ac:dyDescent="0.25">
      <c r="A84" s="43" t="s">
        <v>74</v>
      </c>
      <c r="B84" s="39"/>
      <c r="C84" s="39"/>
      <c r="D84" s="39"/>
      <c r="E84" s="75"/>
      <c r="F84" s="61"/>
      <c r="G84" s="61"/>
      <c r="H84" s="92"/>
      <c r="I84" s="61"/>
      <c r="J84" s="41"/>
      <c r="K84" s="41"/>
      <c r="L84" s="41"/>
      <c r="M84" s="62"/>
    </row>
    <row r="85" spans="1:13" s="28" customFormat="1" ht="15" customHeight="1" x14ac:dyDescent="0.25">
      <c r="A85" s="39" t="s">
        <v>77</v>
      </c>
      <c r="B85" s="39"/>
      <c r="C85" s="39"/>
      <c r="D85" s="39"/>
      <c r="E85" s="74" t="s">
        <v>72</v>
      </c>
      <c r="F85" s="61"/>
      <c r="G85" s="61"/>
      <c r="H85" s="92"/>
      <c r="I85" s="61"/>
      <c r="J85" s="41"/>
      <c r="K85" s="41"/>
      <c r="L85" s="41"/>
      <c r="M85" s="62"/>
    </row>
    <row r="86" spans="1:13" s="28" customFormat="1" ht="15" customHeight="1" x14ac:dyDescent="0.25">
      <c r="A86" s="39" t="s">
        <v>75</v>
      </c>
      <c r="B86" s="39"/>
      <c r="C86" s="39"/>
      <c r="D86" s="39"/>
      <c r="E86" s="74" t="s">
        <v>72</v>
      </c>
      <c r="F86" s="61"/>
      <c r="G86" s="61"/>
      <c r="H86" s="93"/>
      <c r="I86" s="61"/>
      <c r="J86" s="41"/>
      <c r="K86" s="41"/>
      <c r="L86" s="41"/>
      <c r="M86" s="62"/>
    </row>
    <row r="87" spans="1:13" s="28" customFormat="1" ht="15" customHeight="1" x14ac:dyDescent="0.25">
      <c r="A87" s="39"/>
      <c r="B87" s="39"/>
      <c r="C87" s="39"/>
      <c r="D87" s="39"/>
      <c r="E87" s="47"/>
      <c r="F87" s="61"/>
      <c r="G87" s="61"/>
      <c r="H87" s="61"/>
      <c r="I87" s="48"/>
      <c r="J87" s="41"/>
      <c r="K87" s="41"/>
      <c r="L87" s="41"/>
      <c r="M87" s="62"/>
    </row>
    <row r="88" spans="1:13" s="28" customFormat="1" ht="15" customHeight="1" x14ac:dyDescent="0.25">
      <c r="A88" s="41" t="s">
        <v>98</v>
      </c>
      <c r="B88" s="39"/>
      <c r="C88" s="39"/>
      <c r="D88" s="39"/>
      <c r="E88" s="47"/>
      <c r="F88" s="61"/>
      <c r="G88" s="61"/>
      <c r="H88" s="61"/>
      <c r="I88" s="48"/>
      <c r="J88" s="41"/>
      <c r="K88" s="41"/>
      <c r="L88" s="41"/>
      <c r="M88" s="62"/>
    </row>
    <row r="89" spans="1:13" s="28" customFormat="1" ht="15" customHeight="1" x14ac:dyDescent="0.25">
      <c r="A89" s="39" t="s">
        <v>79</v>
      </c>
      <c r="B89" s="39"/>
      <c r="C89" s="39"/>
      <c r="D89" s="39"/>
      <c r="E89" s="47">
        <f>38*7000</f>
        <v>266000</v>
      </c>
      <c r="F89" s="61"/>
      <c r="G89" s="61"/>
      <c r="H89" s="94" t="s">
        <v>89</v>
      </c>
      <c r="I89" s="48"/>
      <c r="J89" s="41"/>
      <c r="K89" s="41"/>
      <c r="L89" s="41"/>
      <c r="M89" s="62"/>
    </row>
    <row r="90" spans="1:13" s="28" customFormat="1" ht="15" customHeight="1" x14ac:dyDescent="0.25">
      <c r="A90" s="39" t="s">
        <v>80</v>
      </c>
      <c r="B90" s="39"/>
      <c r="C90" s="39"/>
      <c r="D90" s="47">
        <f>7000*20</f>
        <v>140000</v>
      </c>
      <c r="E90" s="47"/>
      <c r="F90" s="61"/>
      <c r="G90" s="61"/>
      <c r="H90" s="95"/>
      <c r="I90" s="48"/>
      <c r="J90" s="41"/>
      <c r="K90" s="41"/>
      <c r="L90" s="41"/>
      <c r="M90" s="62"/>
    </row>
    <row r="91" spans="1:13" s="28" customFormat="1" ht="15" customHeight="1" x14ac:dyDescent="0.25">
      <c r="A91" s="39" t="s">
        <v>94</v>
      </c>
      <c r="B91" s="39"/>
      <c r="C91" s="39"/>
      <c r="D91" s="47">
        <v>0</v>
      </c>
      <c r="E91" s="47"/>
      <c r="F91" s="61"/>
      <c r="G91" s="61"/>
      <c r="H91" s="95"/>
      <c r="I91" s="48"/>
      <c r="J91" s="41"/>
      <c r="K91" s="41"/>
      <c r="L91" s="41"/>
      <c r="M91" s="62"/>
    </row>
    <row r="92" spans="1:13" ht="15" customHeight="1" x14ac:dyDescent="0.25">
      <c r="A92" s="39" t="s">
        <v>81</v>
      </c>
      <c r="B92" s="39"/>
      <c r="C92" s="39"/>
      <c r="D92" s="60">
        <v>21000</v>
      </c>
      <c r="E92" s="57">
        <f>-(SUM(D90:D92))</f>
        <v>-161000</v>
      </c>
      <c r="F92" s="61"/>
      <c r="G92" s="48"/>
      <c r="H92" s="95"/>
      <c r="I92" s="48"/>
      <c r="J92" s="39"/>
      <c r="K92" s="39"/>
      <c r="L92" s="39"/>
      <c r="M92" s="40"/>
    </row>
    <row r="93" spans="1:13" ht="15" customHeight="1" x14ac:dyDescent="0.25">
      <c r="A93" s="39"/>
      <c r="B93" s="39"/>
      <c r="C93" s="39"/>
      <c r="D93" s="58" t="s">
        <v>82</v>
      </c>
      <c r="E93" s="47">
        <f>+E89+E92</f>
        <v>105000</v>
      </c>
      <c r="F93" s="61"/>
      <c r="G93" s="48"/>
      <c r="H93" s="95"/>
      <c r="I93" s="48"/>
      <c r="J93" s="39"/>
      <c r="K93" s="39"/>
      <c r="L93" s="39"/>
      <c r="M93" s="40"/>
    </row>
    <row r="94" spans="1:13" ht="15" customHeight="1" x14ac:dyDescent="0.25">
      <c r="A94" s="39"/>
      <c r="B94" s="39"/>
      <c r="C94" s="39"/>
      <c r="D94" s="58" t="s">
        <v>83</v>
      </c>
      <c r="E94" s="47">
        <f>+E93/2</f>
        <v>52500</v>
      </c>
      <c r="F94" s="61"/>
      <c r="G94" s="48"/>
      <c r="H94" s="96"/>
      <c r="I94" s="48"/>
      <c r="J94" s="39"/>
      <c r="K94" s="39"/>
      <c r="L94" s="39"/>
      <c r="M94" s="40"/>
    </row>
    <row r="95" spans="1:13" ht="15" customHeight="1" x14ac:dyDescent="0.25">
      <c r="A95" s="39"/>
      <c r="B95" s="39"/>
      <c r="C95" s="39"/>
      <c r="D95" s="58"/>
      <c r="E95" s="47"/>
      <c r="F95" s="61"/>
      <c r="G95" s="48"/>
      <c r="H95" s="48"/>
      <c r="I95" s="48"/>
      <c r="J95" s="39"/>
      <c r="K95" s="39"/>
      <c r="L95" s="39"/>
      <c r="M95" s="40"/>
    </row>
    <row r="96" spans="1:13" ht="15" customHeight="1" x14ac:dyDescent="0.25">
      <c r="A96" s="41" t="s">
        <v>63</v>
      </c>
      <c r="B96" s="39"/>
      <c r="C96" s="39"/>
      <c r="D96" s="39"/>
      <c r="E96" s="47"/>
      <c r="F96" s="48"/>
      <c r="G96" s="48"/>
      <c r="H96" s="48"/>
      <c r="I96" s="48"/>
      <c r="J96" s="39"/>
      <c r="K96" s="39"/>
      <c r="L96" s="39"/>
      <c r="M96" s="40"/>
    </row>
    <row r="97" spans="1:13" ht="15" customHeight="1" x14ac:dyDescent="0.25">
      <c r="A97" s="39" t="s">
        <v>64</v>
      </c>
      <c r="B97" s="39"/>
      <c r="C97" s="39"/>
      <c r="D97" s="39"/>
      <c r="E97" s="47">
        <v>25</v>
      </c>
      <c r="F97" s="48"/>
      <c r="G97" s="48"/>
      <c r="H97" s="48"/>
      <c r="I97" s="48"/>
      <c r="J97" s="39"/>
      <c r="K97" s="39"/>
      <c r="L97" s="39"/>
      <c r="M97" s="40"/>
    </row>
    <row r="98" spans="1:13" ht="15" customHeight="1" x14ac:dyDescent="0.25">
      <c r="A98" s="39" t="s">
        <v>65</v>
      </c>
      <c r="B98" s="39"/>
      <c r="C98" s="39"/>
      <c r="D98" s="39"/>
      <c r="E98" s="47">
        <v>-4</v>
      </c>
      <c r="F98" s="48"/>
      <c r="G98" s="48"/>
      <c r="H98" s="48"/>
      <c r="I98" s="48"/>
      <c r="J98" s="39"/>
      <c r="K98" s="39"/>
      <c r="L98" s="39"/>
      <c r="M98" s="40"/>
    </row>
    <row r="99" spans="1:13" ht="15" customHeight="1" x14ac:dyDescent="0.25">
      <c r="A99" s="39" t="s">
        <v>66</v>
      </c>
      <c r="B99" s="39"/>
      <c r="C99" s="39"/>
      <c r="D99" s="39"/>
      <c r="E99" s="47">
        <v>-20</v>
      </c>
      <c r="F99" s="48"/>
      <c r="G99" s="48"/>
      <c r="H99" s="48"/>
      <c r="I99" s="48"/>
      <c r="J99" s="39"/>
      <c r="K99" s="39"/>
      <c r="L99" s="39"/>
      <c r="M99" s="40"/>
    </row>
    <row r="100" spans="1:13" ht="15" customHeight="1" x14ac:dyDescent="0.25">
      <c r="A100" s="39"/>
      <c r="B100" s="39"/>
      <c r="C100" s="39"/>
      <c r="D100" s="39"/>
      <c r="E100" s="56">
        <f>SUM(E97:E99)</f>
        <v>1</v>
      </c>
      <c r="F100" s="48"/>
      <c r="G100" s="48"/>
      <c r="H100" s="48"/>
      <c r="I100" s="48"/>
      <c r="J100" s="39"/>
      <c r="K100" s="39"/>
      <c r="L100" s="39"/>
      <c r="M100" s="40"/>
    </row>
    <row r="101" spans="1:13" ht="15" customHeight="1" thickBot="1" x14ac:dyDescent="0.3">
      <c r="A101" s="39"/>
      <c r="B101" s="39"/>
      <c r="C101" s="39"/>
      <c r="D101" s="39"/>
      <c r="E101" s="55" t="s">
        <v>91</v>
      </c>
      <c r="F101" s="48"/>
      <c r="G101" s="48"/>
      <c r="H101" s="48"/>
      <c r="I101" s="48"/>
      <c r="J101" s="39"/>
      <c r="K101" s="39"/>
      <c r="L101" s="39"/>
      <c r="M101" s="40"/>
    </row>
    <row r="102" spans="1:13" ht="15" customHeight="1" thickTop="1" x14ac:dyDescent="0.25">
      <c r="A102" s="39"/>
      <c r="B102" s="39"/>
      <c r="C102" s="39"/>
      <c r="D102" s="39"/>
      <c r="E102" s="47"/>
      <c r="F102" s="48"/>
      <c r="G102" s="48"/>
      <c r="H102" s="48"/>
      <c r="I102" s="48"/>
      <c r="J102" s="39"/>
      <c r="K102" s="39"/>
      <c r="L102" s="39"/>
      <c r="M102" s="40"/>
    </row>
    <row r="103" spans="1:13" ht="15" customHeight="1" x14ac:dyDescent="0.25">
      <c r="A103" s="41" t="s">
        <v>96</v>
      </c>
      <c r="B103" s="39"/>
      <c r="C103" s="39"/>
      <c r="D103" s="39"/>
      <c r="E103" s="47"/>
      <c r="F103" s="48"/>
      <c r="G103" s="48"/>
      <c r="H103" s="48"/>
      <c r="I103" s="48"/>
      <c r="J103" s="39"/>
      <c r="K103" s="39"/>
      <c r="L103" s="39"/>
      <c r="M103" s="40"/>
    </row>
    <row r="104" spans="1:13" ht="15" customHeight="1" x14ac:dyDescent="0.25">
      <c r="A104" s="39" t="s">
        <v>68</v>
      </c>
      <c r="B104" s="39"/>
      <c r="C104" s="39"/>
      <c r="D104" s="39"/>
      <c r="E104" s="47"/>
      <c r="F104" s="48"/>
      <c r="G104" s="48"/>
      <c r="H104" s="48"/>
      <c r="I104" s="48"/>
      <c r="J104" s="39"/>
      <c r="K104" s="39"/>
      <c r="L104" s="39"/>
      <c r="M104" s="40"/>
    </row>
    <row r="105" spans="1:13" ht="15" customHeight="1" x14ac:dyDescent="0.25">
      <c r="A105" s="54" t="s">
        <v>69</v>
      </c>
      <c r="B105" s="54"/>
      <c r="C105" s="54"/>
      <c r="D105" s="54"/>
      <c r="E105" s="63"/>
      <c r="F105" s="48"/>
      <c r="G105" s="48"/>
      <c r="H105" s="48"/>
      <c r="I105" s="59">
        <f>+E100*15000</f>
        <v>15000</v>
      </c>
      <c r="J105" s="39"/>
      <c r="K105" s="39"/>
      <c r="L105" s="39"/>
      <c r="M105" s="40"/>
    </row>
    <row r="106" spans="1:13" ht="15" customHeight="1" x14ac:dyDescent="0.25">
      <c r="A106" s="39"/>
      <c r="B106" s="39"/>
      <c r="C106" s="39"/>
      <c r="D106" s="39"/>
      <c r="E106" s="47"/>
      <c r="F106" s="48"/>
      <c r="G106" s="48"/>
      <c r="H106" s="48"/>
      <c r="I106" s="48"/>
      <c r="J106" s="39"/>
      <c r="K106" s="39"/>
      <c r="L106" s="39"/>
      <c r="M106" s="40"/>
    </row>
    <row r="107" spans="1:13" ht="15" customHeight="1" x14ac:dyDescent="0.25">
      <c r="A107" s="41" t="s">
        <v>97</v>
      </c>
      <c r="B107" s="39"/>
      <c r="C107" s="39"/>
      <c r="D107" s="39"/>
      <c r="E107" s="47"/>
      <c r="F107" s="48"/>
      <c r="G107" s="48"/>
      <c r="H107" s="48"/>
      <c r="I107" s="48"/>
      <c r="J107" s="39"/>
      <c r="K107" s="39"/>
      <c r="L107" s="39"/>
      <c r="M107" s="40"/>
    </row>
    <row r="108" spans="1:13" ht="15" customHeight="1" x14ac:dyDescent="0.25">
      <c r="A108" s="43" t="s">
        <v>70</v>
      </c>
      <c r="B108" s="39"/>
      <c r="C108" s="39"/>
      <c r="D108" s="39"/>
      <c r="E108" s="47"/>
      <c r="F108" s="48"/>
      <c r="G108" s="48"/>
      <c r="H108" s="48"/>
      <c r="I108" s="91" t="s">
        <v>93</v>
      </c>
      <c r="J108" s="39"/>
      <c r="K108" s="39"/>
      <c r="L108" s="39"/>
      <c r="M108" s="40"/>
    </row>
    <row r="109" spans="1:13" ht="15" customHeight="1" x14ac:dyDescent="0.25">
      <c r="A109" s="39" t="s">
        <v>92</v>
      </c>
      <c r="B109" s="39"/>
      <c r="C109" s="39"/>
      <c r="D109" s="39"/>
      <c r="E109" s="74" t="s">
        <v>76</v>
      </c>
      <c r="F109" s="48"/>
      <c r="G109" s="48"/>
      <c r="H109" s="48"/>
      <c r="I109" s="92"/>
      <c r="J109" s="39"/>
      <c r="K109" s="39"/>
      <c r="L109" s="39"/>
      <c r="M109" s="40"/>
    </row>
    <row r="110" spans="1:13" ht="15" customHeight="1" x14ac:dyDescent="0.25">
      <c r="A110" s="39" t="s">
        <v>78</v>
      </c>
      <c r="B110" s="39"/>
      <c r="C110" s="39"/>
      <c r="D110" s="39"/>
      <c r="E110" s="74" t="s">
        <v>72</v>
      </c>
      <c r="F110" s="48"/>
      <c r="G110" s="48"/>
      <c r="H110" s="48"/>
      <c r="I110" s="92"/>
      <c r="J110" s="39"/>
      <c r="K110" s="39"/>
      <c r="L110" s="39"/>
      <c r="M110" s="40"/>
    </row>
    <row r="111" spans="1:13" ht="15" customHeight="1" x14ac:dyDescent="0.25">
      <c r="A111" s="39" t="s">
        <v>73</v>
      </c>
      <c r="B111" s="39"/>
      <c r="C111" s="39"/>
      <c r="D111" s="39"/>
      <c r="E111" s="75"/>
      <c r="F111" s="48"/>
      <c r="G111" s="48"/>
      <c r="H111" s="48"/>
      <c r="I111" s="92"/>
      <c r="J111" s="39"/>
      <c r="K111" s="39"/>
      <c r="L111" s="39"/>
      <c r="M111" s="40"/>
    </row>
    <row r="112" spans="1:13" ht="15" customHeight="1" x14ac:dyDescent="0.25">
      <c r="A112" s="43" t="s">
        <v>74</v>
      </c>
      <c r="B112" s="39"/>
      <c r="C112" s="39"/>
      <c r="D112" s="39"/>
      <c r="E112" s="75"/>
      <c r="F112" s="48"/>
      <c r="G112" s="48"/>
      <c r="H112" s="48"/>
      <c r="I112" s="92"/>
      <c r="J112" s="39"/>
      <c r="K112" s="39"/>
      <c r="L112" s="39"/>
      <c r="M112" s="40"/>
    </row>
    <row r="113" spans="1:13" ht="15" customHeight="1" x14ac:dyDescent="0.25">
      <c r="A113" s="39" t="s">
        <v>77</v>
      </c>
      <c r="B113" s="39"/>
      <c r="C113" s="39"/>
      <c r="D113" s="39"/>
      <c r="E113" s="74" t="s">
        <v>72</v>
      </c>
      <c r="F113" s="48"/>
      <c r="G113" s="48"/>
      <c r="H113" s="48"/>
      <c r="I113" s="92"/>
      <c r="J113" s="39"/>
      <c r="K113" s="39"/>
      <c r="L113" s="39"/>
      <c r="M113" s="40"/>
    </row>
    <row r="114" spans="1:13" ht="15" customHeight="1" x14ac:dyDescent="0.25">
      <c r="A114" s="39" t="s">
        <v>75</v>
      </c>
      <c r="B114" s="39"/>
      <c r="C114" s="39"/>
      <c r="D114" s="39"/>
      <c r="E114" s="74" t="s">
        <v>76</v>
      </c>
      <c r="F114" s="48"/>
      <c r="G114" s="48"/>
      <c r="H114" s="48"/>
      <c r="I114" s="93"/>
      <c r="J114" s="39"/>
      <c r="K114" s="39"/>
      <c r="L114" s="39"/>
      <c r="M114" s="40"/>
    </row>
    <row r="115" spans="1:13" ht="15" customHeight="1" x14ac:dyDescent="0.25">
      <c r="A115" s="39"/>
      <c r="B115" s="39"/>
      <c r="C115" s="39"/>
      <c r="D115" s="39"/>
      <c r="E115" s="47"/>
      <c r="F115" s="48"/>
      <c r="G115" s="48"/>
      <c r="H115" s="48"/>
      <c r="I115" s="48"/>
      <c r="J115" s="39"/>
      <c r="K115" s="39"/>
      <c r="L115" s="39"/>
      <c r="M115" s="40"/>
    </row>
    <row r="116" spans="1:13" ht="15" customHeight="1" x14ac:dyDescent="0.25">
      <c r="A116" s="41" t="s">
        <v>98</v>
      </c>
      <c r="B116" s="39"/>
      <c r="C116" s="39"/>
      <c r="D116" s="39"/>
      <c r="E116" s="47"/>
      <c r="F116" s="48"/>
      <c r="G116" s="48"/>
      <c r="H116" s="48"/>
      <c r="I116" s="48"/>
      <c r="J116" s="39"/>
      <c r="K116" s="39"/>
      <c r="L116" s="39"/>
      <c r="M116" s="40"/>
    </row>
    <row r="117" spans="1:13" ht="15" customHeight="1" x14ac:dyDescent="0.25">
      <c r="A117" s="39" t="s">
        <v>79</v>
      </c>
      <c r="B117" s="39"/>
      <c r="C117" s="39"/>
      <c r="D117" s="39"/>
      <c r="E117" s="47">
        <f>33*15000</f>
        <v>495000</v>
      </c>
      <c r="F117" s="48"/>
      <c r="G117" s="48"/>
      <c r="H117" s="48"/>
      <c r="I117" s="94" t="s">
        <v>95</v>
      </c>
      <c r="J117" s="39"/>
      <c r="K117" s="39"/>
      <c r="L117" s="39"/>
      <c r="M117" s="40"/>
    </row>
    <row r="118" spans="1:13" ht="15" customHeight="1" x14ac:dyDescent="0.25">
      <c r="A118" s="39" t="s">
        <v>80</v>
      </c>
      <c r="B118" s="39"/>
      <c r="C118" s="39"/>
      <c r="D118" s="47">
        <f>15000*20</f>
        <v>300000</v>
      </c>
      <c r="E118" s="47"/>
      <c r="F118" s="48"/>
      <c r="G118" s="48"/>
      <c r="H118" s="48"/>
      <c r="I118" s="95"/>
      <c r="J118" s="39"/>
      <c r="K118" s="39"/>
      <c r="L118" s="39"/>
      <c r="M118" s="40"/>
    </row>
    <row r="119" spans="1:13" ht="15" customHeight="1" x14ac:dyDescent="0.25">
      <c r="A119" s="39" t="s">
        <v>94</v>
      </c>
      <c r="B119" s="39"/>
      <c r="C119" s="39"/>
      <c r="D119" s="47">
        <f>4*15000</f>
        <v>60000</v>
      </c>
      <c r="E119" s="47"/>
      <c r="F119" s="48"/>
      <c r="G119" s="48"/>
      <c r="H119" s="48"/>
      <c r="I119" s="95"/>
      <c r="J119" s="39"/>
      <c r="K119" s="39"/>
      <c r="L119" s="39"/>
      <c r="M119" s="40"/>
    </row>
    <row r="120" spans="1:13" ht="15" customHeight="1" x14ac:dyDescent="0.25">
      <c r="A120" s="39" t="s">
        <v>81</v>
      </c>
      <c r="B120" s="39"/>
      <c r="C120" s="39"/>
      <c r="D120" s="60">
        <f>+I105</f>
        <v>15000</v>
      </c>
      <c r="E120" s="57">
        <f>-(SUM(D118:D120))</f>
        <v>-375000</v>
      </c>
      <c r="F120" s="48"/>
      <c r="G120" s="48"/>
      <c r="H120" s="48"/>
      <c r="I120" s="95"/>
      <c r="J120" s="39"/>
      <c r="K120" s="39"/>
      <c r="L120" s="39"/>
      <c r="M120" s="40"/>
    </row>
    <row r="121" spans="1:13" ht="15" customHeight="1" x14ac:dyDescent="0.25">
      <c r="A121" s="39"/>
      <c r="B121" s="39"/>
      <c r="C121" s="39"/>
      <c r="D121" s="58" t="s">
        <v>82</v>
      </c>
      <c r="E121" s="47">
        <f>+E117+E120</f>
        <v>120000</v>
      </c>
      <c r="F121" s="48"/>
      <c r="G121" s="48"/>
      <c r="H121" s="48"/>
      <c r="I121" s="95"/>
      <c r="J121" s="39"/>
      <c r="K121" s="39"/>
      <c r="L121" s="39"/>
      <c r="M121" s="40"/>
    </row>
    <row r="122" spans="1:13" ht="15" customHeight="1" x14ac:dyDescent="0.25">
      <c r="A122" s="39"/>
      <c r="B122" s="39"/>
      <c r="C122" s="39"/>
      <c r="D122" s="58" t="s">
        <v>83</v>
      </c>
      <c r="E122" s="47">
        <f>+E121/2</f>
        <v>60000</v>
      </c>
      <c r="F122" s="48"/>
      <c r="G122" s="48"/>
      <c r="H122" s="48"/>
      <c r="I122" s="96"/>
      <c r="J122" s="39"/>
      <c r="K122" s="39"/>
      <c r="L122" s="39"/>
      <c r="M122" s="40"/>
    </row>
    <row r="123" spans="1:13" ht="15" customHeight="1" x14ac:dyDescent="0.25">
      <c r="A123" s="39"/>
      <c r="B123" s="39"/>
      <c r="C123" s="39"/>
      <c r="D123" s="58"/>
      <c r="E123" s="47"/>
      <c r="F123" s="48"/>
      <c r="G123" s="48"/>
      <c r="H123" s="48"/>
      <c r="I123" s="48"/>
      <c r="J123" s="39"/>
      <c r="K123" s="39"/>
      <c r="L123" s="39"/>
      <c r="M123" s="40"/>
    </row>
    <row r="124" spans="1:13" ht="15" customHeight="1" x14ac:dyDescent="0.25">
      <c r="A124" s="46" t="s">
        <v>104</v>
      </c>
      <c r="B124" s="41"/>
      <c r="C124" s="41"/>
      <c r="D124" s="39"/>
      <c r="E124" s="49"/>
      <c r="F124" s="48"/>
      <c r="G124" s="48"/>
      <c r="H124" s="48"/>
      <c r="I124" s="48"/>
      <c r="J124" s="39"/>
      <c r="K124" s="39"/>
      <c r="L124" s="39"/>
      <c r="M124" s="40"/>
    </row>
    <row r="125" spans="1:13" ht="15" customHeight="1" x14ac:dyDescent="0.25">
      <c r="A125" s="46" t="s">
        <v>109</v>
      </c>
      <c r="B125" s="41"/>
      <c r="C125" s="41"/>
      <c r="D125" s="39"/>
      <c r="E125" s="49"/>
      <c r="F125" s="48"/>
      <c r="G125" s="48"/>
      <c r="H125" s="48"/>
      <c r="I125" s="48"/>
      <c r="J125" s="39"/>
      <c r="K125" s="39"/>
      <c r="L125" s="39"/>
      <c r="M125" s="40"/>
    </row>
    <row r="126" spans="1:13" ht="15" customHeight="1" x14ac:dyDescent="0.25">
      <c r="A126" s="65" t="s">
        <v>106</v>
      </c>
      <c r="B126" s="41"/>
      <c r="C126" s="41"/>
      <c r="D126" s="39"/>
      <c r="E126" s="49"/>
      <c r="F126" s="87" t="s">
        <v>148</v>
      </c>
      <c r="G126" s="48"/>
      <c r="H126" s="48"/>
      <c r="I126" s="48"/>
      <c r="J126" s="39"/>
      <c r="K126" s="39"/>
      <c r="L126" s="39"/>
      <c r="M126" s="40"/>
    </row>
    <row r="127" spans="1:13" ht="15" customHeight="1" x14ac:dyDescent="0.25">
      <c r="A127" s="64" t="s">
        <v>118</v>
      </c>
      <c r="B127" s="41"/>
      <c r="C127" s="41"/>
      <c r="D127" s="39"/>
      <c r="E127" s="49"/>
      <c r="F127" s="86">
        <v>0</v>
      </c>
      <c r="G127" s="48">
        <v>-60</v>
      </c>
      <c r="H127" s="48">
        <v>-200</v>
      </c>
      <c r="I127" s="48">
        <v>-150</v>
      </c>
      <c r="J127" s="39"/>
      <c r="K127" s="39"/>
      <c r="L127" s="39"/>
      <c r="M127" s="40"/>
    </row>
    <row r="128" spans="1:13" ht="15" customHeight="1" x14ac:dyDescent="0.25">
      <c r="A128" s="64" t="s">
        <v>110</v>
      </c>
      <c r="B128" s="41"/>
      <c r="C128" s="41"/>
      <c r="D128" s="39"/>
      <c r="E128" s="49"/>
      <c r="F128" s="48">
        <v>2000</v>
      </c>
      <c r="G128" s="48">
        <v>0</v>
      </c>
      <c r="H128" s="48">
        <v>5000</v>
      </c>
      <c r="I128" s="48">
        <v>0</v>
      </c>
      <c r="J128" s="39"/>
      <c r="K128" s="39"/>
      <c r="L128" s="39"/>
      <c r="M128" s="40"/>
    </row>
    <row r="129" spans="1:13" ht="15" customHeight="1" x14ac:dyDescent="0.25">
      <c r="A129" s="44" t="s">
        <v>113</v>
      </c>
      <c r="B129" s="41"/>
      <c r="C129" s="41"/>
      <c r="D129" s="39"/>
      <c r="E129" s="49"/>
      <c r="F129" s="48"/>
      <c r="G129" s="48"/>
      <c r="H129" s="48"/>
      <c r="I129" s="48"/>
      <c r="J129" s="39"/>
      <c r="K129" s="39"/>
      <c r="L129" s="39"/>
      <c r="M129" s="40"/>
    </row>
    <row r="130" spans="1:13" ht="15" customHeight="1" x14ac:dyDescent="0.25">
      <c r="A130" s="44" t="s">
        <v>115</v>
      </c>
      <c r="B130" s="41"/>
      <c r="C130" s="41"/>
      <c r="D130" s="39"/>
      <c r="E130" s="49"/>
      <c r="F130" s="48"/>
      <c r="G130" s="48"/>
      <c r="H130" s="48"/>
      <c r="I130" s="48"/>
      <c r="J130" s="39"/>
      <c r="K130" s="39"/>
      <c r="L130" s="39"/>
      <c r="M130" s="40"/>
    </row>
    <row r="131" spans="1:13" ht="15" customHeight="1" x14ac:dyDescent="0.25">
      <c r="A131" s="44" t="s">
        <v>147</v>
      </c>
      <c r="B131" s="41"/>
      <c r="C131" s="41"/>
      <c r="D131" s="39"/>
      <c r="E131" s="49"/>
      <c r="F131" s="48"/>
      <c r="G131" s="48"/>
      <c r="H131" s="48"/>
      <c r="I131" s="48"/>
      <c r="J131" s="39"/>
      <c r="K131" s="39"/>
      <c r="L131" s="39"/>
      <c r="M131" s="40"/>
    </row>
    <row r="132" spans="1:13" ht="15" customHeight="1" x14ac:dyDescent="0.25">
      <c r="A132" s="39"/>
      <c r="B132" s="41"/>
      <c r="C132" s="41"/>
      <c r="D132" s="39"/>
      <c r="E132" s="49"/>
      <c r="F132" s="48"/>
      <c r="G132" s="48"/>
      <c r="H132" s="48"/>
      <c r="I132" s="48"/>
      <c r="J132" s="39"/>
      <c r="K132" s="39"/>
      <c r="L132" s="39"/>
      <c r="M132" s="40"/>
    </row>
    <row r="133" spans="1:13" ht="15" customHeight="1" x14ac:dyDescent="0.25">
      <c r="A133" s="65" t="s">
        <v>107</v>
      </c>
      <c r="B133" s="41"/>
      <c r="C133" s="41"/>
      <c r="D133" s="39"/>
      <c r="E133" s="49"/>
      <c r="F133" s="48"/>
      <c r="G133" s="48"/>
      <c r="H133" s="48"/>
      <c r="I133" s="48"/>
      <c r="J133" s="39"/>
      <c r="K133" s="39"/>
      <c r="L133" s="39"/>
      <c r="M133" s="40"/>
    </row>
    <row r="134" spans="1:13" ht="15" customHeight="1" x14ac:dyDescent="0.25">
      <c r="A134" s="64" t="s">
        <v>111</v>
      </c>
      <c r="B134" s="41"/>
      <c r="C134" s="41"/>
      <c r="D134" s="39"/>
      <c r="E134" s="49"/>
      <c r="F134" s="48">
        <v>0</v>
      </c>
      <c r="G134" s="48">
        <v>0</v>
      </c>
      <c r="H134" s="48">
        <v>0</v>
      </c>
      <c r="I134" s="48">
        <v>-700</v>
      </c>
      <c r="J134" s="39"/>
      <c r="K134" s="39"/>
      <c r="L134" s="39"/>
      <c r="M134" s="40"/>
    </row>
    <row r="135" spans="1:13" ht="15" customHeight="1" x14ac:dyDescent="0.25">
      <c r="A135" s="64" t="s">
        <v>112</v>
      </c>
      <c r="B135" s="41"/>
      <c r="C135" s="41"/>
      <c r="D135" s="39"/>
      <c r="E135" s="49"/>
      <c r="F135" s="48">
        <v>0</v>
      </c>
      <c r="G135" s="66" t="s">
        <v>116</v>
      </c>
      <c r="H135" s="66" t="s">
        <v>116</v>
      </c>
      <c r="I135" s="48">
        <v>0</v>
      </c>
      <c r="J135" s="39"/>
      <c r="K135" s="39"/>
      <c r="L135" s="39"/>
      <c r="M135" s="40"/>
    </row>
    <row r="136" spans="1:13" ht="15" customHeight="1" x14ac:dyDescent="0.25">
      <c r="A136" s="44" t="s">
        <v>114</v>
      </c>
      <c r="B136" s="41"/>
      <c r="C136" s="41"/>
      <c r="D136" s="39"/>
      <c r="E136" s="49"/>
      <c r="F136" s="48"/>
      <c r="G136" s="48"/>
      <c r="H136" s="48"/>
      <c r="I136" s="48"/>
      <c r="J136" s="39"/>
      <c r="K136" s="39"/>
      <c r="L136" s="39"/>
      <c r="M136" s="40"/>
    </row>
    <row r="137" spans="1:13" ht="15" customHeight="1" x14ac:dyDescent="0.25">
      <c r="A137" s="44" t="s">
        <v>115</v>
      </c>
      <c r="B137" s="41"/>
      <c r="C137" s="41"/>
      <c r="D137" s="39"/>
      <c r="E137" s="49"/>
      <c r="F137" s="48"/>
      <c r="G137" s="48"/>
      <c r="H137" s="48"/>
      <c r="I137" s="48"/>
      <c r="J137" s="39"/>
      <c r="K137" s="39"/>
      <c r="L137" s="39"/>
      <c r="M137" s="40"/>
    </row>
    <row r="138" spans="1:13" ht="15" customHeight="1" x14ac:dyDescent="0.25">
      <c r="B138" s="41"/>
      <c r="C138" s="41"/>
      <c r="D138" s="39"/>
      <c r="E138" s="49"/>
      <c r="F138" s="48"/>
      <c r="G138" s="48"/>
      <c r="H138" s="48"/>
      <c r="I138" s="48"/>
      <c r="J138" s="39"/>
      <c r="K138" s="39"/>
      <c r="L138" s="39"/>
      <c r="M138" s="40"/>
    </row>
    <row r="139" spans="1:13" ht="15" customHeight="1" x14ac:dyDescent="0.25">
      <c r="A139" s="65" t="s">
        <v>108</v>
      </c>
      <c r="B139" s="41"/>
      <c r="C139" s="41"/>
      <c r="D139" s="39"/>
      <c r="E139" s="49"/>
      <c r="F139" s="48"/>
      <c r="G139" s="48"/>
      <c r="H139" s="48"/>
      <c r="I139" s="48"/>
      <c r="J139" s="39"/>
      <c r="K139" s="39"/>
      <c r="L139" s="39"/>
      <c r="M139" s="40"/>
    </row>
    <row r="140" spans="1:13" ht="15" customHeight="1" x14ac:dyDescent="0.25">
      <c r="A140" s="64" t="s">
        <v>111</v>
      </c>
      <c r="B140" s="41"/>
      <c r="C140" s="41"/>
      <c r="D140" s="39"/>
      <c r="E140" s="49"/>
      <c r="F140" s="48">
        <v>-168</v>
      </c>
      <c r="G140" s="48">
        <v>-126</v>
      </c>
      <c r="H140" s="48">
        <v>-336</v>
      </c>
      <c r="I140" s="48">
        <v>0</v>
      </c>
      <c r="J140" s="39"/>
      <c r="K140" s="39"/>
      <c r="L140" s="39"/>
      <c r="M140" s="40"/>
    </row>
    <row r="141" spans="1:13" ht="15" customHeight="1" x14ac:dyDescent="0.25">
      <c r="A141" s="64" t="s">
        <v>117</v>
      </c>
      <c r="B141" s="41"/>
      <c r="C141" s="41"/>
      <c r="D141" s="39"/>
      <c r="E141" s="49"/>
      <c r="F141" s="48">
        <v>0</v>
      </c>
      <c r="G141" s="48">
        <v>0</v>
      </c>
      <c r="H141" s="48">
        <v>0</v>
      </c>
      <c r="I141" s="48">
        <v>0</v>
      </c>
      <c r="J141" s="39"/>
      <c r="K141" s="39"/>
      <c r="L141" s="39"/>
      <c r="M141" s="40"/>
    </row>
    <row r="142" spans="1:13" ht="15" customHeight="1" x14ac:dyDescent="0.25">
      <c r="A142" s="44" t="s">
        <v>115</v>
      </c>
      <c r="B142" s="41"/>
      <c r="C142" s="41"/>
      <c r="D142" s="39"/>
      <c r="E142" s="49"/>
      <c r="F142" s="48"/>
      <c r="G142" s="48"/>
      <c r="H142" s="48"/>
      <c r="I142" s="48"/>
      <c r="J142" s="39"/>
      <c r="K142" s="39"/>
      <c r="L142" s="39"/>
      <c r="M142" s="40"/>
    </row>
    <row r="143" spans="1:13" ht="15" customHeight="1" x14ac:dyDescent="0.25">
      <c r="A143" s="39"/>
      <c r="B143" s="41"/>
      <c r="C143" s="41"/>
      <c r="D143" s="39"/>
      <c r="E143" s="49"/>
      <c r="F143" s="48"/>
      <c r="G143" s="48"/>
      <c r="H143" s="48"/>
      <c r="I143" s="48"/>
      <c r="J143" s="39"/>
      <c r="K143" s="39"/>
      <c r="L143" s="39"/>
      <c r="M143" s="40"/>
    </row>
    <row r="144" spans="1:13" ht="15" customHeight="1" x14ac:dyDescent="0.25">
      <c r="A144" s="46" t="s">
        <v>105</v>
      </c>
      <c r="B144" s="41"/>
      <c r="C144" s="41"/>
      <c r="D144" s="39"/>
      <c r="E144" s="49"/>
      <c r="F144" s="48"/>
      <c r="G144" s="48"/>
      <c r="H144" s="48"/>
      <c r="I144" s="48"/>
      <c r="J144" s="39"/>
      <c r="K144" s="67" t="s">
        <v>122</v>
      </c>
      <c r="L144" s="77">
        <v>0.05</v>
      </c>
      <c r="M144" s="40"/>
    </row>
    <row r="145" spans="1:13" ht="15" customHeight="1" x14ac:dyDescent="0.25">
      <c r="A145" s="41" t="s">
        <v>119</v>
      </c>
      <c r="B145" s="41"/>
      <c r="C145" s="41"/>
      <c r="D145" s="39"/>
      <c r="E145" s="49"/>
      <c r="F145" s="48"/>
      <c r="G145" s="48"/>
      <c r="H145" s="48"/>
      <c r="I145" s="48"/>
      <c r="J145" s="39"/>
      <c r="K145" s="67" t="s">
        <v>123</v>
      </c>
      <c r="L145" s="78">
        <f>9.975/100</f>
        <v>9.9749999999999991E-2</v>
      </c>
      <c r="M145" s="40"/>
    </row>
    <row r="146" spans="1:13" ht="15" customHeight="1" x14ac:dyDescent="0.25">
      <c r="A146" s="64" t="s">
        <v>134</v>
      </c>
      <c r="B146" s="41"/>
      <c r="C146" s="41"/>
      <c r="D146" s="44"/>
      <c r="E146" s="69">
        <v>2200</v>
      </c>
      <c r="F146" s="48"/>
      <c r="G146" s="48"/>
      <c r="H146" s="48"/>
      <c r="I146" s="48"/>
      <c r="J146" s="39"/>
      <c r="K146" s="39"/>
      <c r="L146" s="39"/>
      <c r="M146" s="40"/>
    </row>
    <row r="147" spans="1:13" ht="15" customHeight="1" x14ac:dyDescent="0.25">
      <c r="A147" s="39" t="s">
        <v>152</v>
      </c>
      <c r="B147" s="41"/>
      <c r="C147" s="41"/>
      <c r="D147" s="44"/>
      <c r="E147" s="70">
        <f>(1050*12)*(1+($L$144+$L$145))</f>
        <v>14486.85</v>
      </c>
      <c r="F147" s="48"/>
      <c r="G147" s="48"/>
      <c r="H147" s="48"/>
      <c r="I147" s="48"/>
      <c r="J147" s="39"/>
      <c r="K147" s="85">
        <f>+K148*12</f>
        <v>14486.849999999999</v>
      </c>
      <c r="M147" s="40"/>
    </row>
    <row r="148" spans="1:13" ht="15" customHeight="1" x14ac:dyDescent="0.25">
      <c r="A148" s="39" t="s">
        <v>149</v>
      </c>
      <c r="B148" s="41"/>
      <c r="C148" s="41"/>
      <c r="D148" s="44"/>
      <c r="E148" s="71"/>
      <c r="F148" s="48"/>
      <c r="G148" s="48"/>
      <c r="H148" s="48"/>
      <c r="I148" s="48"/>
      <c r="J148" s="39"/>
      <c r="K148" s="85">
        <f>1050*(1+($L$144+$L$145))</f>
        <v>1207.2375</v>
      </c>
      <c r="M148" s="40"/>
    </row>
    <row r="149" spans="1:13" ht="15" customHeight="1" x14ac:dyDescent="0.25">
      <c r="A149" s="39"/>
      <c r="B149" s="41"/>
      <c r="C149" s="41"/>
      <c r="D149" s="44"/>
      <c r="E149" s="71"/>
      <c r="F149" s="48"/>
      <c r="G149" s="48"/>
      <c r="H149" s="48"/>
      <c r="I149" s="48"/>
      <c r="J149" s="39"/>
      <c r="K149" s="39"/>
      <c r="L149" s="39"/>
      <c r="M149" s="40"/>
    </row>
    <row r="150" spans="1:13" ht="15" customHeight="1" x14ac:dyDescent="0.25">
      <c r="A150" s="41" t="s">
        <v>120</v>
      </c>
      <c r="B150" s="41"/>
      <c r="C150" s="41"/>
      <c r="D150" s="44"/>
      <c r="E150" s="71"/>
      <c r="F150" s="48"/>
      <c r="G150" s="48"/>
      <c r="H150" s="48"/>
      <c r="I150" s="48"/>
      <c r="J150" s="39"/>
      <c r="K150" s="39"/>
      <c r="L150" s="39"/>
      <c r="M150" s="40"/>
    </row>
    <row r="151" spans="1:13" ht="15" customHeight="1" x14ac:dyDescent="0.25">
      <c r="A151" s="39" t="s">
        <v>131</v>
      </c>
      <c r="B151" s="41"/>
      <c r="C151" s="41"/>
      <c r="D151" s="44"/>
      <c r="E151" s="70">
        <v>0</v>
      </c>
      <c r="F151" s="48"/>
      <c r="G151" s="48"/>
      <c r="H151" s="48"/>
      <c r="I151" s="48"/>
      <c r="J151" s="39"/>
      <c r="K151" s="39"/>
      <c r="L151" s="39"/>
      <c r="M151" s="40"/>
    </row>
    <row r="152" spans="1:13" ht="15" customHeight="1" x14ac:dyDescent="0.25">
      <c r="A152" s="39"/>
      <c r="B152" s="41"/>
      <c r="C152" s="41"/>
      <c r="D152" s="44"/>
      <c r="E152" s="71"/>
      <c r="F152" s="48"/>
      <c r="G152" s="48"/>
      <c r="H152" s="48"/>
      <c r="I152" s="48"/>
      <c r="J152" s="39"/>
      <c r="K152" s="39"/>
      <c r="L152" s="39"/>
      <c r="M152" s="40"/>
    </row>
    <row r="153" spans="1:13" ht="15" customHeight="1" x14ac:dyDescent="0.25">
      <c r="A153" s="41" t="s">
        <v>121</v>
      </c>
      <c r="B153" s="41"/>
      <c r="C153" s="41"/>
      <c r="D153" s="44"/>
      <c r="E153" s="71"/>
      <c r="F153" s="48"/>
      <c r="G153" s="48"/>
      <c r="H153" s="48"/>
      <c r="I153" s="48"/>
      <c r="J153" s="39"/>
      <c r="K153" s="39"/>
      <c r="L153" s="39"/>
      <c r="M153" s="40"/>
    </row>
    <row r="154" spans="1:13" ht="15" customHeight="1" x14ac:dyDescent="0.25">
      <c r="A154" s="39" t="s">
        <v>124</v>
      </c>
      <c r="B154" s="41"/>
      <c r="C154" s="41"/>
      <c r="D154" s="44"/>
      <c r="E154" s="70">
        <v>0</v>
      </c>
      <c r="F154" s="48"/>
      <c r="G154" s="48"/>
      <c r="H154" s="48"/>
      <c r="I154" s="48"/>
      <c r="J154" s="39"/>
      <c r="K154" s="39"/>
      <c r="L154" s="39"/>
      <c r="M154" s="40"/>
    </row>
    <row r="155" spans="1:13" ht="15" customHeight="1" x14ac:dyDescent="0.25">
      <c r="A155" s="39"/>
      <c r="B155" s="41"/>
      <c r="C155" s="41"/>
      <c r="D155" s="68" t="s">
        <v>126</v>
      </c>
      <c r="E155" s="72">
        <f>SUM(E146:E154)</f>
        <v>16686.849999999999</v>
      </c>
      <c r="F155" s="48"/>
      <c r="G155" s="48"/>
      <c r="H155" s="48"/>
      <c r="I155" s="48"/>
      <c r="J155" s="39"/>
      <c r="K155" s="39"/>
      <c r="L155" s="39"/>
      <c r="M155" s="40"/>
    </row>
    <row r="156" spans="1:13" ht="15" customHeight="1" thickBot="1" x14ac:dyDescent="0.3">
      <c r="A156" s="39"/>
      <c r="B156" s="41"/>
      <c r="C156" s="41"/>
      <c r="D156" s="44"/>
      <c r="E156" s="73" t="s">
        <v>125</v>
      </c>
      <c r="F156" s="48">
        <f>-(E155*21/25)</f>
        <v>-14016.954</v>
      </c>
      <c r="G156" s="48"/>
      <c r="H156" s="48"/>
      <c r="I156" s="48"/>
      <c r="J156" s="39"/>
      <c r="K156" s="39"/>
      <c r="L156" s="39"/>
      <c r="M156" s="40"/>
    </row>
    <row r="157" spans="1:13" ht="15" customHeight="1" thickTop="1" x14ac:dyDescent="0.25">
      <c r="A157" s="39"/>
      <c r="B157" s="41"/>
      <c r="C157" s="41"/>
      <c r="D157" s="44"/>
      <c r="E157" s="52"/>
      <c r="F157" s="48"/>
      <c r="G157" s="48"/>
      <c r="H157" s="48"/>
      <c r="I157" s="48"/>
      <c r="J157" s="39"/>
      <c r="K157" s="39"/>
      <c r="L157" s="39"/>
      <c r="M157" s="40"/>
    </row>
    <row r="158" spans="1:13" ht="15" customHeight="1" x14ac:dyDescent="0.25">
      <c r="A158" s="41" t="s">
        <v>136</v>
      </c>
      <c r="B158" s="41"/>
      <c r="C158" s="41"/>
      <c r="D158" s="44"/>
      <c r="E158" s="52"/>
      <c r="F158" s="48">
        <v>-850</v>
      </c>
      <c r="G158" s="48"/>
      <c r="H158" s="48"/>
      <c r="I158" s="48"/>
      <c r="J158" s="39"/>
      <c r="K158" s="39"/>
      <c r="L158" s="39"/>
      <c r="M158" s="40"/>
    </row>
    <row r="159" spans="1:13" ht="15" customHeight="1" x14ac:dyDescent="0.25">
      <c r="A159" s="39"/>
      <c r="B159" s="41"/>
      <c r="C159" s="41"/>
      <c r="D159" s="39"/>
      <c r="E159" s="49"/>
      <c r="F159" s="48"/>
      <c r="G159" s="48"/>
      <c r="H159" s="48"/>
      <c r="I159" s="48"/>
      <c r="J159" s="39"/>
      <c r="K159" s="39"/>
      <c r="L159" s="39"/>
      <c r="M159" s="40"/>
    </row>
    <row r="160" spans="1:13" ht="15" customHeight="1" x14ac:dyDescent="0.25">
      <c r="A160" s="41" t="s">
        <v>119</v>
      </c>
      <c r="B160" s="41"/>
      <c r="C160" s="41"/>
      <c r="D160" s="39"/>
      <c r="E160" s="49"/>
      <c r="F160" s="48"/>
      <c r="G160" s="48"/>
      <c r="H160" s="48"/>
      <c r="I160" s="48"/>
      <c r="J160" s="39"/>
      <c r="K160" s="39"/>
      <c r="L160" s="39"/>
      <c r="M160" s="40"/>
    </row>
    <row r="161" spans="1:13" ht="15" customHeight="1" x14ac:dyDescent="0.25">
      <c r="A161" s="64" t="s">
        <v>134</v>
      </c>
      <c r="B161" s="41"/>
      <c r="C161" s="41"/>
      <c r="D161" s="44"/>
      <c r="E161" s="69">
        <v>2550</v>
      </c>
      <c r="F161" s="48"/>
      <c r="G161" s="48"/>
      <c r="H161" s="48"/>
      <c r="I161" s="48"/>
      <c r="J161" s="39"/>
      <c r="K161" s="39"/>
      <c r="L161" s="39"/>
      <c r="M161" s="40"/>
    </row>
    <row r="162" spans="1:13" ht="15" customHeight="1" x14ac:dyDescent="0.25">
      <c r="A162" s="39" t="s">
        <v>127</v>
      </c>
      <c r="B162" s="41"/>
      <c r="C162" s="41"/>
      <c r="D162" s="44"/>
      <c r="E162" s="70">
        <v>0</v>
      </c>
      <c r="F162" s="48"/>
      <c r="G162" s="48"/>
      <c r="H162" s="48"/>
      <c r="I162" s="48"/>
      <c r="J162" s="39"/>
      <c r="K162" s="39"/>
      <c r="L162" s="39"/>
      <c r="M162" s="40"/>
    </row>
    <row r="163" spans="1:13" ht="15" customHeight="1" x14ac:dyDescent="0.25">
      <c r="A163" s="39"/>
      <c r="B163" s="41"/>
      <c r="C163" s="41"/>
      <c r="D163" s="44"/>
      <c r="E163" s="71"/>
      <c r="F163" s="48"/>
      <c r="G163" s="48"/>
      <c r="H163" s="48"/>
      <c r="I163" s="48"/>
      <c r="J163" s="39"/>
      <c r="K163" s="39"/>
      <c r="L163" s="39"/>
      <c r="M163" s="40"/>
    </row>
    <row r="164" spans="1:13" ht="15" customHeight="1" x14ac:dyDescent="0.25">
      <c r="A164" s="41" t="s">
        <v>120</v>
      </c>
      <c r="B164" s="41"/>
      <c r="C164" s="41"/>
      <c r="D164" s="44"/>
      <c r="E164" s="71"/>
      <c r="F164" s="48"/>
      <c r="G164" s="48"/>
      <c r="H164" s="48"/>
      <c r="I164" s="48"/>
      <c r="J164" s="39"/>
      <c r="K164" s="39"/>
      <c r="L164" s="39"/>
      <c r="M164" s="40"/>
    </row>
    <row r="165" spans="1:13" ht="15" customHeight="1" x14ac:dyDescent="0.25">
      <c r="A165" s="39" t="s">
        <v>128</v>
      </c>
      <c r="B165" s="41"/>
      <c r="C165" s="41"/>
      <c r="D165" s="44"/>
      <c r="E165" s="70">
        <v>3360</v>
      </c>
      <c r="F165" s="48"/>
      <c r="G165" s="48"/>
      <c r="H165" s="48"/>
      <c r="I165" s="48"/>
      <c r="J165" s="39"/>
      <c r="K165" s="39"/>
      <c r="L165" s="39"/>
      <c r="M165" s="40"/>
    </row>
    <row r="166" spans="1:13" ht="15" customHeight="1" x14ac:dyDescent="0.25">
      <c r="A166" s="39" t="s">
        <v>153</v>
      </c>
      <c r="B166" s="41"/>
      <c r="C166" s="41"/>
      <c r="D166" s="44"/>
      <c r="E166" s="71"/>
      <c r="F166" s="48"/>
      <c r="G166" s="48"/>
      <c r="H166" s="48"/>
      <c r="I166" s="48"/>
      <c r="J166" s="39"/>
      <c r="K166" s="85">
        <f>350*12</f>
        <v>4200</v>
      </c>
      <c r="L166" s="39"/>
      <c r="M166" s="40"/>
    </row>
    <row r="167" spans="1:13" ht="15" customHeight="1" x14ac:dyDescent="0.25">
      <c r="A167" s="39"/>
      <c r="B167" s="41"/>
      <c r="C167" s="41"/>
      <c r="D167" s="44"/>
      <c r="E167" s="71"/>
      <c r="F167" s="48"/>
      <c r="G167" s="48"/>
      <c r="H167" s="48"/>
      <c r="I167" s="48"/>
      <c r="J167" s="39"/>
      <c r="K167" s="39"/>
      <c r="L167" s="39"/>
      <c r="M167" s="40"/>
    </row>
    <row r="168" spans="1:13" ht="15" customHeight="1" x14ac:dyDescent="0.25">
      <c r="A168" s="41" t="s">
        <v>129</v>
      </c>
      <c r="B168" s="41"/>
      <c r="C168" s="41"/>
      <c r="D168" s="44"/>
      <c r="E168" s="71"/>
      <c r="F168" s="48"/>
      <c r="G168" s="48"/>
      <c r="H168" s="48"/>
      <c r="I168" s="48"/>
      <c r="J168" s="39"/>
      <c r="K168" s="44"/>
      <c r="L168" s="39"/>
      <c r="M168" s="40"/>
    </row>
    <row r="169" spans="1:13" ht="15" customHeight="1" x14ac:dyDescent="0.25">
      <c r="A169" s="39" t="s">
        <v>154</v>
      </c>
      <c r="B169" s="41"/>
      <c r="C169" s="41"/>
      <c r="D169" s="44"/>
      <c r="E169" s="71"/>
      <c r="F169" s="48"/>
      <c r="G169" s="48"/>
      <c r="H169" s="48"/>
      <c r="I169" s="48"/>
      <c r="J169" s="39"/>
      <c r="K169" s="44"/>
      <c r="L169" s="39"/>
      <c r="M169" s="40"/>
    </row>
    <row r="170" spans="1:13" ht="15" customHeight="1" x14ac:dyDescent="0.25">
      <c r="A170" s="39" t="s">
        <v>151</v>
      </c>
      <c r="B170" s="41"/>
      <c r="C170" s="41"/>
      <c r="D170" s="44"/>
      <c r="E170" s="70">
        <f>37000*(1+($L$144+$L$145))*0.3</f>
        <v>12762.225</v>
      </c>
      <c r="F170" s="48"/>
      <c r="G170" s="48"/>
      <c r="H170" s="48"/>
      <c r="I170" s="48"/>
      <c r="J170" s="39"/>
      <c r="K170" s="85">
        <f>+K171*0.3</f>
        <v>12762.225</v>
      </c>
      <c r="L170" s="39"/>
      <c r="M170" s="40"/>
    </row>
    <row r="171" spans="1:13" ht="15" customHeight="1" x14ac:dyDescent="0.25">
      <c r="A171" s="39" t="s">
        <v>150</v>
      </c>
      <c r="B171" s="41"/>
      <c r="C171" s="41"/>
      <c r="D171" s="44"/>
      <c r="E171" s="71"/>
      <c r="F171" s="48"/>
      <c r="G171" s="48"/>
      <c r="H171" s="48"/>
      <c r="I171" s="48"/>
      <c r="J171" s="39"/>
      <c r="K171" s="85">
        <f>37000*(1+($L$144+$L$145))</f>
        <v>42540.75</v>
      </c>
      <c r="L171" s="39"/>
      <c r="M171" s="40"/>
    </row>
    <row r="172" spans="1:13" ht="15" customHeight="1" x14ac:dyDescent="0.25">
      <c r="A172" s="39"/>
      <c r="B172" s="41"/>
      <c r="C172" s="41"/>
      <c r="D172" s="68" t="s">
        <v>126</v>
      </c>
      <c r="E172" s="72">
        <f>SUM(E161:E171)</f>
        <v>18672.224999999999</v>
      </c>
      <c r="F172" s="48"/>
      <c r="G172" s="48"/>
      <c r="H172" s="48"/>
      <c r="I172" s="48"/>
      <c r="J172" s="39"/>
      <c r="K172" s="44"/>
      <c r="L172" s="39"/>
      <c r="M172" s="40"/>
    </row>
    <row r="173" spans="1:13" ht="15" customHeight="1" thickBot="1" x14ac:dyDescent="0.3">
      <c r="A173" s="39"/>
      <c r="B173" s="41"/>
      <c r="C173" s="41"/>
      <c r="D173" s="44"/>
      <c r="E173" s="73" t="s">
        <v>130</v>
      </c>
      <c r="F173" s="48"/>
      <c r="G173" s="48">
        <f>-(E172*20/28)</f>
        <v>-13337.303571428571</v>
      </c>
      <c r="H173" s="48"/>
      <c r="I173" s="48"/>
      <c r="J173" s="39"/>
      <c r="K173" s="39"/>
      <c r="L173" s="39"/>
      <c r="M173" s="40"/>
    </row>
    <row r="174" spans="1:13" ht="15" customHeight="1" thickTop="1" x14ac:dyDescent="0.25">
      <c r="A174" s="39"/>
      <c r="B174" s="41"/>
      <c r="C174" s="41"/>
      <c r="D174" s="44"/>
      <c r="E174" s="52"/>
      <c r="F174" s="48"/>
      <c r="G174" s="48"/>
      <c r="H174" s="48"/>
      <c r="I174" s="48"/>
      <c r="J174" s="39"/>
      <c r="K174" s="39"/>
      <c r="L174" s="39"/>
      <c r="M174" s="40"/>
    </row>
    <row r="175" spans="1:13" ht="15" customHeight="1" x14ac:dyDescent="0.25">
      <c r="A175" s="41" t="s">
        <v>136</v>
      </c>
      <c r="B175" s="41"/>
      <c r="C175" s="41"/>
      <c r="D175" s="44"/>
      <c r="E175" s="52"/>
      <c r="F175" s="48"/>
      <c r="G175" s="48">
        <v>-1200</v>
      </c>
      <c r="H175" s="48"/>
      <c r="I175" s="48"/>
      <c r="J175" s="39"/>
      <c r="K175" s="39"/>
      <c r="L175" s="39"/>
      <c r="M175" s="40"/>
    </row>
    <row r="176" spans="1:13" ht="15" customHeight="1" x14ac:dyDescent="0.25">
      <c r="A176" s="39"/>
      <c r="B176" s="41"/>
      <c r="C176" s="41"/>
      <c r="D176" s="39"/>
      <c r="E176" s="49"/>
      <c r="F176" s="48"/>
      <c r="G176" s="48"/>
      <c r="H176" s="48"/>
      <c r="I176" s="48"/>
      <c r="J176" s="39"/>
      <c r="K176" s="39"/>
      <c r="L176" s="39"/>
      <c r="M176" s="40"/>
    </row>
    <row r="177" spans="1:13" ht="15" customHeight="1" x14ac:dyDescent="0.25">
      <c r="A177" s="41" t="s">
        <v>119</v>
      </c>
      <c r="B177" s="41"/>
      <c r="C177" s="41"/>
      <c r="D177" s="39"/>
      <c r="E177" s="49"/>
      <c r="F177" s="48"/>
      <c r="G177" s="48"/>
      <c r="H177" s="48"/>
      <c r="I177" s="48"/>
      <c r="J177" s="39"/>
      <c r="K177" s="39"/>
      <c r="L177" s="39"/>
      <c r="M177" s="40"/>
    </row>
    <row r="178" spans="1:13" ht="15" customHeight="1" x14ac:dyDescent="0.25">
      <c r="A178" s="64" t="s">
        <v>134</v>
      </c>
      <c r="B178" s="41"/>
      <c r="C178" s="41"/>
      <c r="D178" s="44"/>
      <c r="E178" s="69">
        <v>3200</v>
      </c>
      <c r="F178" s="48"/>
      <c r="G178" s="48"/>
      <c r="H178" s="48"/>
      <c r="I178" s="48"/>
      <c r="J178" s="39"/>
      <c r="K178" s="39"/>
      <c r="L178" s="39"/>
      <c r="M178" s="40"/>
    </row>
    <row r="179" spans="1:13" ht="15" customHeight="1" x14ac:dyDescent="0.25">
      <c r="A179" s="39" t="s">
        <v>127</v>
      </c>
      <c r="B179" s="41"/>
      <c r="C179" s="41"/>
      <c r="D179" s="44"/>
      <c r="E179" s="70">
        <v>0</v>
      </c>
      <c r="F179" s="48"/>
      <c r="G179" s="48"/>
      <c r="H179" s="48"/>
      <c r="I179" s="48"/>
      <c r="J179" s="39"/>
      <c r="K179" s="39"/>
      <c r="L179" s="39"/>
      <c r="M179" s="40"/>
    </row>
    <row r="180" spans="1:13" ht="15" customHeight="1" x14ac:dyDescent="0.25">
      <c r="A180" s="39"/>
      <c r="B180" s="41"/>
      <c r="C180" s="41"/>
      <c r="D180" s="44"/>
      <c r="E180" s="71"/>
      <c r="F180" s="48"/>
      <c r="G180" s="48"/>
      <c r="H180" s="48"/>
      <c r="I180" s="48"/>
      <c r="J180" s="39"/>
      <c r="K180" s="39"/>
      <c r="L180" s="39"/>
      <c r="M180" s="40"/>
    </row>
    <row r="181" spans="1:13" ht="15" customHeight="1" x14ac:dyDescent="0.25">
      <c r="A181" s="41" t="s">
        <v>120</v>
      </c>
      <c r="B181" s="41"/>
      <c r="C181" s="41"/>
      <c r="D181" s="44"/>
      <c r="E181" s="71"/>
      <c r="F181" s="48"/>
      <c r="G181" s="48"/>
      <c r="H181" s="48"/>
      <c r="I181" s="48"/>
      <c r="J181" s="39"/>
      <c r="K181" s="39"/>
      <c r="L181" s="39"/>
      <c r="M181" s="40"/>
    </row>
    <row r="182" spans="1:13" ht="15" customHeight="1" x14ac:dyDescent="0.25">
      <c r="A182" s="39" t="s">
        <v>131</v>
      </c>
      <c r="B182" s="41"/>
      <c r="C182" s="41"/>
      <c r="D182" s="44"/>
      <c r="E182" s="70">
        <v>0</v>
      </c>
      <c r="F182" s="48"/>
      <c r="G182" s="48"/>
      <c r="H182" s="48"/>
      <c r="I182" s="48"/>
      <c r="J182" s="39"/>
      <c r="K182" s="39"/>
      <c r="L182" s="39"/>
      <c r="M182" s="40"/>
    </row>
    <row r="183" spans="1:13" ht="15" customHeight="1" x14ac:dyDescent="0.25">
      <c r="A183" s="39"/>
      <c r="B183" s="41"/>
      <c r="C183" s="41"/>
      <c r="D183" s="44"/>
      <c r="E183" s="71"/>
      <c r="F183" s="48"/>
      <c r="G183" s="48"/>
      <c r="H183" s="48"/>
      <c r="I183" s="48"/>
      <c r="J183" s="39"/>
      <c r="K183" s="39"/>
      <c r="L183" s="39"/>
      <c r="M183" s="40"/>
    </row>
    <row r="184" spans="1:13" ht="15" customHeight="1" x14ac:dyDescent="0.25">
      <c r="A184" s="41" t="s">
        <v>132</v>
      </c>
      <c r="B184" s="41"/>
      <c r="C184" s="41"/>
      <c r="D184" s="44"/>
      <c r="E184" s="71"/>
      <c r="F184" s="48"/>
      <c r="G184" s="48"/>
      <c r="H184" s="48"/>
      <c r="I184" s="48"/>
      <c r="J184" s="39"/>
      <c r="K184" s="39"/>
      <c r="L184" s="39"/>
      <c r="M184" s="40"/>
    </row>
    <row r="185" spans="1:13" ht="15" customHeight="1" x14ac:dyDescent="0.25">
      <c r="A185" s="39" t="s">
        <v>156</v>
      </c>
      <c r="B185" s="41"/>
      <c r="C185" s="41"/>
      <c r="D185" s="44"/>
      <c r="E185" s="71"/>
      <c r="F185" s="48"/>
      <c r="G185" s="48"/>
      <c r="H185" s="48"/>
      <c r="I185" s="48"/>
      <c r="J185" s="39"/>
      <c r="K185" s="39"/>
      <c r="L185" s="39"/>
      <c r="M185" s="40"/>
    </row>
    <row r="186" spans="1:13" ht="15" customHeight="1" x14ac:dyDescent="0.25">
      <c r="A186" s="39" t="s">
        <v>155</v>
      </c>
      <c r="B186" s="41"/>
      <c r="C186" s="41"/>
      <c r="D186" s="44"/>
      <c r="E186" s="70">
        <f>61000*(1+($L$144+$L$145))*0.75</f>
        <v>52601.0625</v>
      </c>
      <c r="F186" s="48"/>
      <c r="G186" s="48"/>
      <c r="H186" s="48"/>
      <c r="I186" s="48"/>
      <c r="J186" s="39"/>
      <c r="L186" s="39"/>
      <c r="M186" s="40"/>
    </row>
    <row r="187" spans="1:13" ht="15" customHeight="1" x14ac:dyDescent="0.25">
      <c r="A187" s="39" t="s">
        <v>145</v>
      </c>
      <c r="B187" s="41"/>
      <c r="C187" s="41"/>
      <c r="D187" s="44"/>
      <c r="E187" s="71"/>
      <c r="F187" s="48"/>
      <c r="G187" s="48"/>
      <c r="H187" s="48"/>
      <c r="I187" s="48"/>
      <c r="J187" s="39"/>
      <c r="K187" s="85">
        <f>61000*(1+($L$144+$L$145))</f>
        <v>70134.75</v>
      </c>
      <c r="L187" s="39"/>
      <c r="M187" s="40"/>
    </row>
    <row r="188" spans="1:13" ht="15" customHeight="1" x14ac:dyDescent="0.25">
      <c r="A188" s="39"/>
      <c r="B188" s="41"/>
      <c r="C188" s="41"/>
      <c r="D188" s="68" t="s">
        <v>126</v>
      </c>
      <c r="E188" s="72">
        <f>SUM(E178:E187)</f>
        <v>55801.0625</v>
      </c>
      <c r="F188" s="48"/>
      <c r="G188" s="48"/>
      <c r="H188" s="48"/>
      <c r="I188" s="48"/>
      <c r="J188" s="39"/>
      <c r="K188" s="39"/>
      <c r="L188" s="39"/>
      <c r="M188" s="40"/>
    </row>
    <row r="189" spans="1:13" ht="15" customHeight="1" thickBot="1" x14ac:dyDescent="0.3">
      <c r="A189" s="39"/>
      <c r="B189" s="41"/>
      <c r="C189" s="41"/>
      <c r="D189" s="44"/>
      <c r="E189" s="73" t="s">
        <v>133</v>
      </c>
      <c r="F189" s="48"/>
      <c r="G189" s="48"/>
      <c r="H189" s="48">
        <f>-(E188*5/32)</f>
        <v>-8718.916015625</v>
      </c>
      <c r="I189" s="48"/>
      <c r="J189" s="39"/>
      <c r="K189" s="39"/>
      <c r="L189" s="39"/>
      <c r="M189" s="40"/>
    </row>
    <row r="190" spans="1:13" ht="15" customHeight="1" thickTop="1" x14ac:dyDescent="0.25">
      <c r="A190" s="39"/>
      <c r="B190" s="41"/>
      <c r="C190" s="41"/>
      <c r="D190" s="39"/>
      <c r="E190" s="49"/>
      <c r="F190" s="48"/>
      <c r="G190" s="48"/>
      <c r="H190" s="48"/>
      <c r="I190" s="48"/>
      <c r="J190" s="39"/>
      <c r="K190" s="39"/>
      <c r="L190" s="39"/>
      <c r="M190" s="40"/>
    </row>
    <row r="191" spans="1:13" ht="15" customHeight="1" x14ac:dyDescent="0.25">
      <c r="A191" s="41" t="s">
        <v>136</v>
      </c>
      <c r="B191" s="41"/>
      <c r="C191" s="41"/>
      <c r="D191" s="39"/>
      <c r="E191" s="49"/>
      <c r="F191" s="48"/>
      <c r="G191" s="48"/>
      <c r="H191" s="48">
        <v>0</v>
      </c>
      <c r="I191" s="48"/>
      <c r="J191" s="39"/>
      <c r="K191" s="39"/>
      <c r="L191" s="39"/>
      <c r="M191" s="40"/>
    </row>
    <row r="192" spans="1:13" ht="15" customHeight="1" x14ac:dyDescent="0.25">
      <c r="A192" s="39"/>
      <c r="B192" s="41"/>
      <c r="C192" s="41"/>
      <c r="D192" s="39"/>
      <c r="E192" s="49"/>
      <c r="F192" s="48"/>
      <c r="G192" s="48"/>
      <c r="H192" s="48"/>
      <c r="I192" s="48"/>
      <c r="J192" s="39"/>
      <c r="K192" s="39"/>
      <c r="L192" s="39"/>
      <c r="M192" s="40"/>
    </row>
    <row r="193" spans="1:13" ht="15" customHeight="1" x14ac:dyDescent="0.25">
      <c r="A193" s="41" t="s">
        <v>119</v>
      </c>
      <c r="B193" s="41"/>
      <c r="C193" s="41"/>
      <c r="D193" s="39"/>
      <c r="E193" s="49"/>
      <c r="F193" s="48"/>
      <c r="G193" s="48"/>
      <c r="H193" s="48"/>
      <c r="I193" s="48"/>
      <c r="J193" s="39"/>
      <c r="K193" s="39"/>
      <c r="L193" s="39"/>
      <c r="M193" s="40"/>
    </row>
    <row r="194" spans="1:13" ht="15" customHeight="1" x14ac:dyDescent="0.25">
      <c r="A194" s="64" t="s">
        <v>134</v>
      </c>
      <c r="B194" s="41"/>
      <c r="C194" s="41"/>
      <c r="D194" s="44"/>
      <c r="E194" s="69">
        <v>1150</v>
      </c>
      <c r="F194" s="48"/>
      <c r="G194" s="48"/>
      <c r="H194" s="48"/>
      <c r="I194" s="48"/>
      <c r="J194" s="39"/>
      <c r="K194" s="39"/>
      <c r="L194" s="39"/>
      <c r="M194" s="40"/>
    </row>
    <row r="195" spans="1:13" ht="15" customHeight="1" x14ac:dyDescent="0.25">
      <c r="A195" s="39" t="s">
        <v>127</v>
      </c>
      <c r="B195" s="41"/>
      <c r="C195" s="41"/>
      <c r="D195" s="44"/>
      <c r="E195" s="70">
        <v>0</v>
      </c>
      <c r="F195" s="48"/>
      <c r="G195" s="48"/>
      <c r="H195" s="48"/>
      <c r="I195" s="48"/>
      <c r="J195" s="39"/>
      <c r="K195" s="39"/>
      <c r="L195" s="39"/>
      <c r="M195" s="40"/>
    </row>
    <row r="196" spans="1:13" ht="15" customHeight="1" x14ac:dyDescent="0.25">
      <c r="A196" s="39"/>
      <c r="B196" s="41"/>
      <c r="C196" s="41"/>
      <c r="D196" s="44"/>
      <c r="E196" s="71"/>
      <c r="F196" s="48"/>
      <c r="G196" s="48"/>
      <c r="H196" s="48"/>
      <c r="I196" s="48"/>
      <c r="J196" s="39"/>
      <c r="K196" s="39"/>
      <c r="L196" s="39"/>
      <c r="M196" s="40"/>
    </row>
    <row r="197" spans="1:13" ht="15" customHeight="1" x14ac:dyDescent="0.25">
      <c r="A197" s="41" t="s">
        <v>120</v>
      </c>
      <c r="B197" s="41"/>
      <c r="C197" s="41"/>
      <c r="D197" s="44"/>
      <c r="E197" s="71"/>
      <c r="F197" s="48"/>
      <c r="G197" s="48"/>
      <c r="H197" s="48"/>
      <c r="I197" s="48"/>
      <c r="J197" s="39"/>
      <c r="K197" s="39"/>
      <c r="L197" s="39"/>
      <c r="M197" s="40"/>
    </row>
    <row r="198" spans="1:13" ht="15" customHeight="1" x14ac:dyDescent="0.25">
      <c r="A198" s="39" t="s">
        <v>157</v>
      </c>
      <c r="B198" s="41"/>
      <c r="C198" s="41"/>
      <c r="D198" s="44"/>
      <c r="E198" s="70">
        <f>350*12</f>
        <v>4200</v>
      </c>
      <c r="F198" s="48"/>
      <c r="G198" s="48"/>
      <c r="H198" s="48"/>
      <c r="I198" s="48"/>
      <c r="J198" s="39"/>
      <c r="K198" s="39"/>
      <c r="L198" s="39"/>
      <c r="M198" s="40"/>
    </row>
    <row r="199" spans="1:13" ht="15" customHeight="1" x14ac:dyDescent="0.25">
      <c r="A199" s="39" t="s">
        <v>153</v>
      </c>
      <c r="B199" s="41"/>
      <c r="C199" s="41"/>
      <c r="D199" s="44"/>
      <c r="E199" s="71"/>
      <c r="F199" s="48"/>
      <c r="G199" s="48"/>
      <c r="H199" s="48"/>
      <c r="I199" s="48"/>
      <c r="J199" s="39"/>
      <c r="K199" s="39"/>
      <c r="L199" s="39"/>
      <c r="M199" s="40"/>
    </row>
    <row r="200" spans="1:13" ht="15" customHeight="1" x14ac:dyDescent="0.25">
      <c r="A200" s="39"/>
      <c r="B200" s="41"/>
      <c r="C200" s="41"/>
      <c r="D200" s="44"/>
      <c r="E200" s="71"/>
      <c r="F200" s="48"/>
      <c r="G200" s="48"/>
      <c r="H200" s="48"/>
      <c r="I200" s="48"/>
      <c r="J200" s="39"/>
      <c r="K200" s="39"/>
      <c r="L200" s="39"/>
      <c r="M200" s="40"/>
    </row>
    <row r="201" spans="1:13" ht="15" customHeight="1" x14ac:dyDescent="0.25">
      <c r="A201" s="41" t="s">
        <v>132</v>
      </c>
      <c r="B201" s="41"/>
      <c r="C201" s="41"/>
      <c r="D201" s="44"/>
      <c r="E201" s="71"/>
      <c r="F201" s="48"/>
      <c r="G201" s="48"/>
      <c r="H201" s="48"/>
      <c r="I201" s="48"/>
      <c r="J201" s="39"/>
      <c r="K201" s="39"/>
      <c r="L201" s="39"/>
      <c r="M201" s="40"/>
    </row>
    <row r="202" spans="1:13" ht="15" customHeight="1" x14ac:dyDescent="0.25">
      <c r="A202" s="39" t="s">
        <v>146</v>
      </c>
      <c r="B202" s="41"/>
      <c r="C202" s="41"/>
      <c r="D202" s="44"/>
      <c r="E202" s="71"/>
      <c r="F202" s="48"/>
      <c r="G202" s="48"/>
      <c r="H202" s="48"/>
      <c r="I202" s="48"/>
      <c r="J202" s="39"/>
      <c r="K202" s="39"/>
      <c r="L202" s="39"/>
      <c r="M202" s="40"/>
    </row>
    <row r="203" spans="1:13" ht="15" customHeight="1" x14ac:dyDescent="0.25">
      <c r="A203" s="39" t="s">
        <v>158</v>
      </c>
      <c r="B203" s="41"/>
      <c r="C203" s="41"/>
      <c r="D203" s="44"/>
      <c r="E203" s="70">
        <f>60000*0.75</f>
        <v>45000</v>
      </c>
      <c r="F203" s="48"/>
      <c r="G203" s="48"/>
      <c r="H203" s="48"/>
      <c r="I203" s="48"/>
      <c r="J203" s="39"/>
      <c r="K203" s="39"/>
      <c r="L203" s="39"/>
      <c r="M203" s="40"/>
    </row>
    <row r="204" spans="1:13" ht="15" customHeight="1" x14ac:dyDescent="0.25">
      <c r="A204" s="39" t="s">
        <v>145</v>
      </c>
      <c r="B204" s="41"/>
      <c r="C204" s="41"/>
      <c r="D204" s="44"/>
      <c r="E204" s="71"/>
      <c r="F204" s="48"/>
      <c r="G204" s="48"/>
      <c r="H204" s="48"/>
      <c r="I204" s="48"/>
      <c r="J204" s="39"/>
      <c r="K204" s="39"/>
      <c r="L204" s="39"/>
      <c r="M204" s="40"/>
    </row>
    <row r="205" spans="1:13" ht="15" customHeight="1" x14ac:dyDescent="0.25">
      <c r="A205" s="39"/>
      <c r="B205" s="41"/>
      <c r="C205" s="41"/>
      <c r="D205" s="68" t="s">
        <v>126</v>
      </c>
      <c r="E205" s="72">
        <f>SUM(E194:E204)</f>
        <v>50350</v>
      </c>
      <c r="F205" s="48"/>
      <c r="G205" s="48"/>
      <c r="H205" s="48"/>
      <c r="I205" s="48"/>
      <c r="J205" s="39"/>
      <c r="K205" s="39"/>
      <c r="L205" s="39"/>
      <c r="M205" s="40"/>
    </row>
    <row r="206" spans="1:13" ht="15" customHeight="1" thickBot="1" x14ac:dyDescent="0.3">
      <c r="A206" s="39"/>
      <c r="B206" s="41"/>
      <c r="C206" s="41"/>
      <c r="D206" s="44"/>
      <c r="E206" s="73" t="s">
        <v>135</v>
      </c>
      <c r="F206" s="48"/>
      <c r="G206" s="48"/>
      <c r="H206" s="48"/>
      <c r="I206" s="48">
        <f>-(E205*26/28)</f>
        <v>-46753.571428571428</v>
      </c>
      <c r="J206" s="39"/>
      <c r="K206" s="39"/>
      <c r="L206" s="39"/>
      <c r="M206" s="40"/>
    </row>
    <row r="207" spans="1:13" ht="15" customHeight="1" thickTop="1" x14ac:dyDescent="0.25">
      <c r="A207" s="39"/>
      <c r="B207" s="41"/>
      <c r="C207" s="41"/>
      <c r="D207" s="44"/>
      <c r="E207" s="52"/>
      <c r="F207" s="48"/>
      <c r="G207" s="48"/>
      <c r="H207" s="48"/>
      <c r="I207" s="48"/>
      <c r="J207" s="39"/>
      <c r="K207" s="39"/>
      <c r="L207" s="39"/>
      <c r="M207" s="40"/>
    </row>
    <row r="208" spans="1:13" ht="15" customHeight="1" x14ac:dyDescent="0.25">
      <c r="A208" s="41" t="s">
        <v>136</v>
      </c>
      <c r="B208" s="41"/>
      <c r="C208" s="41"/>
      <c r="D208" s="44"/>
      <c r="E208" s="52"/>
      <c r="F208" s="48"/>
      <c r="G208" s="48"/>
      <c r="H208" s="48"/>
      <c r="I208" s="48">
        <v>-300</v>
      </c>
      <c r="J208" s="39"/>
      <c r="K208" s="39"/>
      <c r="L208" s="39"/>
      <c r="M208" s="40"/>
    </row>
    <row r="209" spans="1:13" ht="15" customHeight="1" x14ac:dyDescent="0.25">
      <c r="A209" s="41"/>
      <c r="B209" s="41"/>
      <c r="C209" s="41"/>
      <c r="D209" s="44"/>
      <c r="E209" s="52"/>
      <c r="F209" s="48"/>
      <c r="G209" s="48"/>
      <c r="H209" s="48"/>
      <c r="I209" s="48"/>
      <c r="J209" s="39"/>
      <c r="K209" s="39"/>
      <c r="L209" s="39"/>
      <c r="M209" s="40"/>
    </row>
    <row r="210" spans="1:13" ht="15" customHeight="1" x14ac:dyDescent="0.25">
      <c r="A210" s="44" t="s">
        <v>115</v>
      </c>
      <c r="B210" s="41"/>
      <c r="C210" s="41"/>
      <c r="D210" s="44"/>
      <c r="E210" s="52"/>
      <c r="F210" s="48"/>
      <c r="G210" s="48"/>
      <c r="H210" s="48"/>
      <c r="I210" s="48"/>
      <c r="J210" s="39"/>
      <c r="K210" s="39"/>
      <c r="L210" s="39"/>
      <c r="M210" s="40"/>
    </row>
    <row r="211" spans="1:13" ht="15" customHeight="1" x14ac:dyDescent="0.25">
      <c r="A211" s="39"/>
      <c r="B211" s="41"/>
      <c r="C211" s="41"/>
      <c r="D211" s="39"/>
      <c r="E211" s="47"/>
      <c r="F211" s="48"/>
      <c r="G211" s="48"/>
      <c r="H211" s="48"/>
      <c r="I211" s="48"/>
      <c r="J211" s="39"/>
      <c r="K211" s="39"/>
      <c r="L211" s="39"/>
      <c r="M211" s="40"/>
    </row>
    <row r="212" spans="1:13" ht="15" customHeight="1" thickBot="1" x14ac:dyDescent="0.3">
      <c r="A212" s="39"/>
      <c r="B212" s="41"/>
      <c r="C212" s="41"/>
      <c r="D212" s="39"/>
      <c r="E212" s="50" t="s">
        <v>47</v>
      </c>
      <c r="F212" s="51">
        <f>SUM(F5:F211)</f>
        <v>167665.046</v>
      </c>
      <c r="G212" s="51">
        <f>SUM(G5:G211)</f>
        <v>230476.69642857142</v>
      </c>
      <c r="H212" s="51">
        <f>SUM(H5:H211)</f>
        <v>460445.083984375</v>
      </c>
      <c r="I212" s="51">
        <f>SUM(I5:I211)</f>
        <v>299496.42857142858</v>
      </c>
      <c r="J212" s="39"/>
      <c r="K212" s="39"/>
      <c r="L212" s="39"/>
      <c r="M212" s="40"/>
    </row>
    <row r="213" spans="1:13" ht="15" customHeight="1" thickTop="1" x14ac:dyDescent="0.25">
      <c r="E213" s="50" t="s">
        <v>139</v>
      </c>
    </row>
    <row r="214" spans="1:13" ht="15" customHeight="1" x14ac:dyDescent="0.25">
      <c r="E214" s="50" t="s">
        <v>141</v>
      </c>
      <c r="F214" s="80">
        <v>7500</v>
      </c>
      <c r="G214" s="80">
        <v>0</v>
      </c>
      <c r="H214" s="83" t="s">
        <v>144</v>
      </c>
      <c r="I214" s="80">
        <v>60000</v>
      </c>
    </row>
    <row r="215" spans="1:13" ht="15" customHeight="1" thickBot="1" x14ac:dyDescent="0.3">
      <c r="E215" s="50" t="s">
        <v>142</v>
      </c>
      <c r="F215" s="81">
        <f>+F212+F214</f>
        <v>175165.046</v>
      </c>
      <c r="G215" s="81">
        <f>+G212+G214</f>
        <v>230476.69642857142</v>
      </c>
      <c r="H215" s="81">
        <f>+H212</f>
        <v>460445.083984375</v>
      </c>
      <c r="I215" s="81">
        <f>+I212+I214</f>
        <v>359496.42857142858</v>
      </c>
    </row>
    <row r="216" spans="1:13" ht="15" customHeight="1" thickTop="1" x14ac:dyDescent="0.25">
      <c r="E216" s="50"/>
    </row>
    <row r="217" spans="1:13" ht="15" customHeight="1" x14ac:dyDescent="0.25">
      <c r="E217" s="50" t="s">
        <v>140</v>
      </c>
      <c r="F217" s="79">
        <v>-5000</v>
      </c>
      <c r="G217" s="79">
        <v>-25000</v>
      </c>
      <c r="H217" s="84" t="s">
        <v>144</v>
      </c>
      <c r="I217" s="79">
        <v>0</v>
      </c>
    </row>
    <row r="218" spans="1:13" ht="15" customHeight="1" thickBot="1" x14ac:dyDescent="0.3">
      <c r="E218" s="50" t="s">
        <v>143</v>
      </c>
      <c r="F218" s="82">
        <f>+F215+F217</f>
        <v>170165.046</v>
      </c>
      <c r="G218" s="82">
        <f>+G215+G217</f>
        <v>205476.69642857142</v>
      </c>
      <c r="H218" s="82">
        <f>+H215</f>
        <v>460445.083984375</v>
      </c>
      <c r="I218" s="82">
        <f>+I215+I217</f>
        <v>359496.42857142858</v>
      </c>
    </row>
    <row r="219" spans="1:13" ht="15" customHeight="1" thickTop="1" x14ac:dyDescent="0.25"/>
  </sheetData>
  <mergeCells count="8">
    <mergeCell ref="I108:I114"/>
    <mergeCell ref="I117:I122"/>
    <mergeCell ref="F31:F37"/>
    <mergeCell ref="H80:H86"/>
    <mergeCell ref="F40:F45"/>
    <mergeCell ref="H89:H94"/>
    <mergeCell ref="G57:G63"/>
    <mergeCell ref="H75:H78"/>
  </mergeCells>
  <pageMargins left="0.98425196850393704" right="0.98425196850393704" top="0.98425196850393704" bottom="0.98425196850393704" header="0.51181102362204722" footer="0.51181102362204722"/>
  <pageSetup scale="81" fitToHeight="0" orientation="portrait" r:id="rId1"/>
  <headerFooter alignWithMargins="0"/>
  <rowBreaks count="4" manualBreakCount="4">
    <brk id="46" max="8" man="1"/>
    <brk id="95" max="8" man="1"/>
    <brk id="143" max="8" man="1"/>
    <brk id="176" max="8" man="1"/>
  </rowBreak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78E0E-C836-4701-88CD-0C31FAB4CEF1}">
  <sheetPr>
    <tabColor theme="0" tint="-0.499984740745262"/>
    <pageSetUpPr fitToPage="1"/>
  </sheetPr>
  <dimension ref="A1:M219"/>
  <sheetViews>
    <sheetView zoomScale="175" zoomScaleNormal="175" zoomScaleSheetLayoutView="100" workbookViewId="0"/>
  </sheetViews>
  <sheetFormatPr baseColWidth="10" defaultRowHeight="15" customHeight="1" x14ac:dyDescent="0.25"/>
  <cols>
    <col min="1" max="3" width="9.77734375" style="1" customWidth="1"/>
    <col min="4" max="4" width="11.5546875" style="1" customWidth="1"/>
    <col min="5" max="5" width="10.109375" style="38" customWidth="1"/>
    <col min="6" max="8" width="8.33203125" style="38" customWidth="1"/>
    <col min="9" max="9" width="8.33203125" style="2" customWidth="1"/>
    <col min="10" max="10" width="2.33203125" style="1" customWidth="1"/>
    <col min="11" max="11" width="13" style="1" customWidth="1"/>
    <col min="12" max="12" width="6.44140625" style="1" customWidth="1"/>
    <col min="13" max="13" width="15.44140625" style="1" customWidth="1"/>
    <col min="14" max="14" width="9.109375" style="1" customWidth="1"/>
    <col min="15" max="15" width="4.21875" style="1" customWidth="1"/>
    <col min="16" max="16384" width="11.5546875" style="1"/>
  </cols>
  <sheetData>
    <row r="1" spans="1:13" ht="15" customHeight="1" x14ac:dyDescent="0.25">
      <c r="A1" s="37" t="s">
        <v>53</v>
      </c>
      <c r="B1" s="37"/>
      <c r="C1" s="37"/>
    </row>
    <row r="3" spans="1:13" ht="15" customHeight="1" x14ac:dyDescent="0.25">
      <c r="A3" s="5" t="s">
        <v>52</v>
      </c>
      <c r="B3" s="5"/>
      <c r="C3" s="5"/>
    </row>
    <row r="4" spans="1:13" ht="15" customHeight="1" x14ac:dyDescent="0.25">
      <c r="F4" s="45" t="s">
        <v>54</v>
      </c>
      <c r="G4" s="45" t="s">
        <v>55</v>
      </c>
      <c r="H4" s="45" t="s">
        <v>56</v>
      </c>
      <c r="I4" s="45" t="s">
        <v>57</v>
      </c>
    </row>
    <row r="5" spans="1:13" ht="15" customHeight="1" x14ac:dyDescent="0.25">
      <c r="A5" s="46" t="s">
        <v>48</v>
      </c>
      <c r="B5" s="46"/>
      <c r="C5" s="46"/>
      <c r="D5" s="39"/>
      <c r="E5" s="47"/>
      <c r="F5" s="53"/>
      <c r="G5" s="48"/>
      <c r="H5" s="48"/>
      <c r="I5" s="48"/>
      <c r="J5" s="39"/>
      <c r="K5" s="39"/>
      <c r="L5" s="39"/>
      <c r="M5" s="40"/>
    </row>
    <row r="6" spans="1:13" ht="15" hidden="1" customHeight="1" x14ac:dyDescent="0.25">
      <c r="A6" s="39" t="s">
        <v>49</v>
      </c>
      <c r="B6" s="39"/>
      <c r="C6" s="39"/>
      <c r="D6" s="39"/>
      <c r="E6" s="47"/>
      <c r="F6" s="48">
        <v>190000</v>
      </c>
      <c r="G6" s="48">
        <v>215000</v>
      </c>
      <c r="H6" s="48">
        <v>490000</v>
      </c>
      <c r="I6" s="48">
        <v>355000</v>
      </c>
      <c r="J6" s="39"/>
      <c r="K6" s="39"/>
      <c r="L6" s="39"/>
      <c r="M6" s="40"/>
    </row>
    <row r="7" spans="1:13" ht="15" hidden="1" customHeight="1" x14ac:dyDescent="0.25">
      <c r="A7" s="39" t="s">
        <v>50</v>
      </c>
      <c r="B7" s="46"/>
      <c r="C7" s="46"/>
      <c r="D7" s="39"/>
      <c r="E7" s="47"/>
      <c r="F7" s="48">
        <v>0</v>
      </c>
      <c r="G7" s="48">
        <v>0</v>
      </c>
      <c r="H7" s="48">
        <v>0</v>
      </c>
      <c r="I7" s="48">
        <v>0</v>
      </c>
      <c r="J7" s="39"/>
      <c r="K7" s="39"/>
      <c r="L7" s="39"/>
      <c r="M7" s="40"/>
    </row>
    <row r="8" spans="1:13" ht="15" customHeight="1" x14ac:dyDescent="0.25">
      <c r="A8" s="39"/>
      <c r="B8" s="39"/>
      <c r="C8" s="39"/>
      <c r="D8" s="39"/>
      <c r="E8" s="47"/>
      <c r="F8" s="48"/>
      <c r="G8" s="48"/>
      <c r="H8" s="48"/>
      <c r="I8" s="48"/>
      <c r="J8" s="39"/>
      <c r="K8" s="39"/>
      <c r="L8" s="39"/>
      <c r="M8" s="40"/>
    </row>
    <row r="9" spans="1:13" ht="15" customHeight="1" x14ac:dyDescent="0.25">
      <c r="A9" s="46" t="s">
        <v>45</v>
      </c>
      <c r="B9" s="46"/>
      <c r="C9" s="46"/>
      <c r="D9" s="39"/>
      <c r="E9" s="47"/>
      <c r="F9" s="48"/>
      <c r="G9" s="48"/>
      <c r="H9" s="48"/>
      <c r="I9" s="48"/>
      <c r="J9" s="39"/>
      <c r="K9" s="39"/>
      <c r="L9" s="39"/>
      <c r="M9" s="40"/>
    </row>
    <row r="10" spans="1:13" ht="15" hidden="1" customHeight="1" x14ac:dyDescent="0.25">
      <c r="A10" s="41" t="s">
        <v>46</v>
      </c>
      <c r="B10" s="41"/>
      <c r="C10" s="41"/>
      <c r="D10" s="39"/>
      <c r="E10" s="47"/>
      <c r="F10" s="48"/>
      <c r="G10" s="48"/>
      <c r="H10" s="48"/>
      <c r="I10" s="48"/>
      <c r="J10" s="39"/>
      <c r="K10" s="39"/>
      <c r="L10" s="39"/>
      <c r="M10" s="40"/>
    </row>
    <row r="11" spans="1:13" ht="15" hidden="1" customHeight="1" x14ac:dyDescent="0.25">
      <c r="A11" s="42" t="s">
        <v>58</v>
      </c>
      <c r="B11" s="42"/>
      <c r="C11" s="42"/>
      <c r="E11" s="47"/>
      <c r="F11" s="48">
        <v>0</v>
      </c>
      <c r="G11" s="48">
        <v>0</v>
      </c>
      <c r="H11" s="48">
        <v>0</v>
      </c>
      <c r="I11" s="48">
        <v>0</v>
      </c>
      <c r="J11" s="39"/>
      <c r="K11" s="39"/>
      <c r="L11" s="39"/>
      <c r="M11" s="40"/>
    </row>
    <row r="12" spans="1:13" ht="15" hidden="1" customHeight="1" x14ac:dyDescent="0.25">
      <c r="A12" s="42" t="s">
        <v>60</v>
      </c>
      <c r="B12" s="42"/>
      <c r="C12" s="42"/>
      <c r="E12" s="47"/>
      <c r="F12" s="48">
        <v>0</v>
      </c>
      <c r="G12" s="48">
        <v>0</v>
      </c>
      <c r="H12" s="48">
        <v>0</v>
      </c>
      <c r="I12" s="48">
        <v>0</v>
      </c>
      <c r="J12" s="39"/>
      <c r="K12" s="39"/>
      <c r="L12" s="39"/>
      <c r="M12" s="40"/>
    </row>
    <row r="13" spans="1:13" ht="15" customHeight="1" x14ac:dyDescent="0.25">
      <c r="A13" s="42"/>
      <c r="B13" s="42"/>
      <c r="C13" s="42"/>
      <c r="E13" s="47"/>
      <c r="F13" s="48"/>
      <c r="G13" s="48"/>
      <c r="H13" s="48"/>
      <c r="I13" s="48"/>
      <c r="J13" s="39"/>
      <c r="K13" s="39"/>
      <c r="L13" s="39"/>
      <c r="M13" s="40"/>
    </row>
    <row r="14" spans="1:13" ht="15" customHeight="1" x14ac:dyDescent="0.25">
      <c r="A14" s="46" t="s">
        <v>59</v>
      </c>
      <c r="B14" s="42"/>
      <c r="C14" s="42"/>
      <c r="E14" s="47"/>
      <c r="F14" s="48"/>
      <c r="G14" s="48"/>
      <c r="H14" s="48"/>
      <c r="I14" s="48"/>
      <c r="J14" s="39"/>
      <c r="K14" s="39"/>
      <c r="L14" s="39"/>
      <c r="M14" s="40"/>
    </row>
    <row r="15" spans="1:13" ht="15" hidden="1" customHeight="1" x14ac:dyDescent="0.25">
      <c r="A15" s="42" t="s">
        <v>61</v>
      </c>
      <c r="B15" s="39"/>
      <c r="C15" s="39"/>
      <c r="D15" s="42"/>
      <c r="E15" s="47"/>
      <c r="F15" s="48">
        <v>-15500</v>
      </c>
      <c r="G15" s="48">
        <v>-15500</v>
      </c>
      <c r="H15" s="48">
        <v>-15500</v>
      </c>
      <c r="I15" s="48">
        <v>-15500</v>
      </c>
      <c r="J15" s="39"/>
      <c r="K15" s="39"/>
      <c r="L15" s="39"/>
      <c r="M15" s="40"/>
    </row>
    <row r="16" spans="1:13" ht="15" hidden="1" customHeight="1" x14ac:dyDescent="0.25">
      <c r="A16" s="42" t="s">
        <v>137</v>
      </c>
      <c r="B16" s="39"/>
      <c r="C16" s="39"/>
      <c r="D16" s="42"/>
      <c r="E16" s="47"/>
      <c r="F16" s="48">
        <v>-3800</v>
      </c>
      <c r="G16" s="48">
        <v>-4300</v>
      </c>
      <c r="H16" s="48">
        <v>-9800</v>
      </c>
      <c r="I16" s="48">
        <v>-7100</v>
      </c>
      <c r="J16" s="39"/>
      <c r="K16" s="39"/>
      <c r="L16" s="39"/>
      <c r="M16" s="40"/>
    </row>
    <row r="17" spans="1:13" ht="15" customHeight="1" x14ac:dyDescent="0.25">
      <c r="A17" s="39"/>
      <c r="B17" s="39"/>
      <c r="C17" s="39"/>
      <c r="D17" s="39"/>
      <c r="E17" s="47"/>
      <c r="F17" s="48"/>
      <c r="G17" s="48"/>
      <c r="H17" s="48"/>
      <c r="I17" s="48"/>
      <c r="J17" s="39"/>
      <c r="K17" s="39"/>
      <c r="L17" s="39"/>
      <c r="M17" s="40"/>
    </row>
    <row r="18" spans="1:13" ht="31.5" x14ac:dyDescent="0.25">
      <c r="A18" s="46" t="s">
        <v>62</v>
      </c>
      <c r="B18" s="39"/>
      <c r="C18" s="39"/>
      <c r="D18" s="39"/>
      <c r="E18" s="47"/>
      <c r="F18" s="48">
        <v>10000</v>
      </c>
      <c r="G18" s="48">
        <v>50000</v>
      </c>
      <c r="H18" s="88" t="s">
        <v>159</v>
      </c>
      <c r="I18" s="48">
        <v>15000</v>
      </c>
      <c r="J18" s="39"/>
      <c r="K18" s="39"/>
      <c r="L18" s="39"/>
      <c r="M18" s="40"/>
    </row>
    <row r="19" spans="1:13" ht="15" hidden="1" customHeight="1" x14ac:dyDescent="0.25">
      <c r="A19" s="41" t="s">
        <v>63</v>
      </c>
      <c r="B19" s="39"/>
      <c r="C19" s="39"/>
      <c r="D19" s="39"/>
      <c r="E19" s="47"/>
      <c r="F19" s="48"/>
      <c r="G19" s="48"/>
      <c r="H19" s="48"/>
      <c r="I19" s="48"/>
      <c r="J19" s="39"/>
      <c r="K19" s="39"/>
      <c r="L19" s="39"/>
      <c r="M19" s="40"/>
    </row>
    <row r="20" spans="1:13" ht="15" hidden="1" customHeight="1" x14ac:dyDescent="0.25">
      <c r="A20" s="39" t="s">
        <v>64</v>
      </c>
      <c r="B20" s="39"/>
      <c r="C20" s="39"/>
      <c r="D20" s="39"/>
      <c r="E20" s="47">
        <v>22</v>
      </c>
      <c r="F20" s="48"/>
      <c r="G20" s="48"/>
      <c r="H20" s="48"/>
      <c r="I20" s="48"/>
      <c r="J20" s="39"/>
      <c r="K20" s="39"/>
      <c r="L20" s="39"/>
      <c r="M20" s="40"/>
    </row>
    <row r="21" spans="1:13" ht="15" hidden="1" customHeight="1" x14ac:dyDescent="0.25">
      <c r="A21" s="39" t="s">
        <v>65</v>
      </c>
      <c r="B21" s="39"/>
      <c r="C21" s="39"/>
      <c r="D21" s="39"/>
      <c r="E21" s="47">
        <v>0</v>
      </c>
      <c r="F21" s="48"/>
      <c r="G21" s="48"/>
      <c r="H21" s="48"/>
      <c r="I21" s="48"/>
      <c r="J21" s="39"/>
      <c r="K21" s="39"/>
      <c r="L21" s="39"/>
      <c r="M21" s="40"/>
    </row>
    <row r="22" spans="1:13" ht="15" hidden="1" customHeight="1" x14ac:dyDescent="0.25">
      <c r="A22" s="39" t="s">
        <v>66</v>
      </c>
      <c r="B22" s="39"/>
      <c r="C22" s="39"/>
      <c r="D22" s="39"/>
      <c r="E22" s="47">
        <v>-20</v>
      </c>
      <c r="F22" s="48"/>
      <c r="G22" s="48"/>
      <c r="H22" s="48"/>
      <c r="I22" s="48"/>
      <c r="J22" s="39"/>
      <c r="K22" s="39"/>
      <c r="L22" s="39"/>
      <c r="M22" s="40"/>
    </row>
    <row r="23" spans="1:13" ht="15" hidden="1" customHeight="1" x14ac:dyDescent="0.25">
      <c r="A23" s="39"/>
      <c r="B23" s="39"/>
      <c r="C23" s="39"/>
      <c r="D23" s="39"/>
      <c r="E23" s="56">
        <f>SUM(E20:E22)</f>
        <v>2</v>
      </c>
      <c r="F23" s="48"/>
      <c r="G23" s="48"/>
      <c r="H23" s="48"/>
      <c r="I23" s="48"/>
      <c r="J23" s="39"/>
      <c r="K23" s="39"/>
      <c r="L23" s="39"/>
      <c r="M23" s="40"/>
    </row>
    <row r="24" spans="1:13" ht="15" hidden="1" customHeight="1" thickBot="1" x14ac:dyDescent="0.3">
      <c r="A24" s="39"/>
      <c r="B24" s="39"/>
      <c r="C24" s="39"/>
      <c r="D24" s="39"/>
      <c r="E24" s="55" t="s">
        <v>67</v>
      </c>
      <c r="F24" s="48"/>
      <c r="G24" s="48"/>
      <c r="H24" s="48"/>
      <c r="I24" s="48"/>
      <c r="J24" s="39"/>
      <c r="K24" s="39"/>
      <c r="L24" s="39"/>
      <c r="M24" s="40"/>
    </row>
    <row r="25" spans="1:13" ht="15" hidden="1" customHeight="1" thickTop="1" x14ac:dyDescent="0.25">
      <c r="A25" s="39"/>
      <c r="B25" s="39"/>
      <c r="C25" s="39"/>
      <c r="D25" s="39"/>
      <c r="E25" s="47"/>
      <c r="F25" s="48"/>
      <c r="G25" s="48"/>
      <c r="H25" s="48"/>
      <c r="I25" s="48"/>
      <c r="J25" s="39"/>
      <c r="K25" s="39"/>
      <c r="L25" s="39"/>
      <c r="M25" s="40"/>
    </row>
    <row r="26" spans="1:13" ht="15" hidden="1" customHeight="1" x14ac:dyDescent="0.25">
      <c r="A26" s="41" t="s">
        <v>96</v>
      </c>
      <c r="B26" s="39"/>
      <c r="C26" s="39"/>
      <c r="D26" s="39"/>
      <c r="E26" s="47"/>
      <c r="F26" s="48"/>
      <c r="G26" s="48"/>
      <c r="H26" s="48"/>
      <c r="I26" s="48"/>
      <c r="J26" s="39"/>
      <c r="K26" s="39"/>
      <c r="L26" s="39"/>
      <c r="M26" s="40"/>
    </row>
    <row r="27" spans="1:13" ht="15" hidden="1" customHeight="1" x14ac:dyDescent="0.25">
      <c r="A27" s="39" t="s">
        <v>68</v>
      </c>
      <c r="B27" s="39"/>
      <c r="C27" s="39"/>
      <c r="D27" s="39"/>
      <c r="E27" s="47"/>
      <c r="F27" s="48"/>
      <c r="G27" s="48"/>
      <c r="H27" s="48"/>
      <c r="I27" s="48"/>
      <c r="J27" s="39"/>
      <c r="K27" s="39"/>
      <c r="L27" s="39"/>
      <c r="M27" s="40"/>
    </row>
    <row r="28" spans="1:13" ht="15" hidden="1" customHeight="1" x14ac:dyDescent="0.25">
      <c r="A28" s="54" t="s">
        <v>69</v>
      </c>
      <c r="B28" s="54"/>
      <c r="C28" s="54"/>
      <c r="D28" s="54"/>
      <c r="E28" s="63"/>
      <c r="F28" s="59">
        <f>+E23*5000</f>
        <v>10000</v>
      </c>
      <c r="G28" s="48"/>
      <c r="H28" s="48"/>
      <c r="I28" s="48"/>
      <c r="J28" s="39"/>
      <c r="K28" s="39"/>
      <c r="L28" s="39"/>
      <c r="M28" s="40"/>
    </row>
    <row r="29" spans="1:13" ht="15" hidden="1" customHeight="1" x14ac:dyDescent="0.25">
      <c r="A29" s="39"/>
      <c r="B29" s="39"/>
      <c r="C29" s="39"/>
      <c r="D29" s="39"/>
      <c r="E29" s="47"/>
      <c r="F29" s="48"/>
      <c r="G29" s="48"/>
      <c r="H29" s="48"/>
      <c r="I29" s="48"/>
      <c r="J29" s="39"/>
      <c r="K29" s="39"/>
      <c r="L29" s="39"/>
      <c r="M29" s="40"/>
    </row>
    <row r="30" spans="1:13" ht="15" hidden="1" customHeight="1" x14ac:dyDescent="0.25">
      <c r="A30" s="41" t="s">
        <v>97</v>
      </c>
      <c r="B30" s="39"/>
      <c r="C30" s="39"/>
      <c r="D30" s="39"/>
      <c r="E30" s="47"/>
      <c r="F30" s="48"/>
      <c r="G30" s="48"/>
      <c r="H30" s="48"/>
      <c r="I30" s="48"/>
      <c r="J30" s="39"/>
      <c r="K30" s="39"/>
      <c r="L30" s="39"/>
      <c r="M30" s="40"/>
    </row>
    <row r="31" spans="1:13" ht="15" hidden="1" customHeight="1" x14ac:dyDescent="0.25">
      <c r="A31" s="43" t="s">
        <v>70</v>
      </c>
      <c r="B31" s="39"/>
      <c r="C31" s="39"/>
      <c r="D31" s="39"/>
      <c r="E31" s="47"/>
      <c r="F31" s="91" t="s">
        <v>88</v>
      </c>
      <c r="G31" s="48"/>
      <c r="H31" s="48"/>
      <c r="I31" s="48"/>
      <c r="J31" s="39"/>
      <c r="K31" s="39"/>
      <c r="L31" s="39"/>
      <c r="M31" s="40"/>
    </row>
    <row r="32" spans="1:13" ht="15" hidden="1" customHeight="1" x14ac:dyDescent="0.25">
      <c r="A32" s="39" t="s">
        <v>71</v>
      </c>
      <c r="B32" s="39"/>
      <c r="C32" s="39"/>
      <c r="D32" s="39"/>
      <c r="E32" s="74" t="s">
        <v>72</v>
      </c>
      <c r="F32" s="92"/>
      <c r="G32" s="48"/>
      <c r="H32" s="48"/>
      <c r="I32" s="48"/>
      <c r="J32" s="39"/>
      <c r="K32" s="39"/>
      <c r="L32" s="39"/>
      <c r="M32" s="40"/>
    </row>
    <row r="33" spans="1:13" ht="15" hidden="1" customHeight="1" x14ac:dyDescent="0.25">
      <c r="A33" s="39" t="s">
        <v>78</v>
      </c>
      <c r="B33" s="39"/>
      <c r="C33" s="39"/>
      <c r="D33" s="39"/>
      <c r="E33" s="74" t="s">
        <v>72</v>
      </c>
      <c r="F33" s="92"/>
      <c r="G33" s="48"/>
      <c r="H33" s="48"/>
      <c r="I33" s="48"/>
      <c r="J33" s="39"/>
      <c r="K33" s="39"/>
      <c r="L33" s="39"/>
      <c r="M33" s="40"/>
    </row>
    <row r="34" spans="1:13" ht="15" hidden="1" customHeight="1" x14ac:dyDescent="0.25">
      <c r="A34" s="39" t="s">
        <v>73</v>
      </c>
      <c r="B34" s="39"/>
      <c r="C34" s="39"/>
      <c r="D34" s="39"/>
      <c r="E34" s="75"/>
      <c r="F34" s="92"/>
      <c r="G34" s="48"/>
      <c r="H34" s="48"/>
      <c r="I34" s="48"/>
      <c r="J34" s="39"/>
      <c r="K34" s="39"/>
      <c r="L34" s="39"/>
      <c r="M34" s="40"/>
    </row>
    <row r="35" spans="1:13" ht="15" hidden="1" customHeight="1" x14ac:dyDescent="0.25">
      <c r="A35" s="43" t="s">
        <v>74</v>
      </c>
      <c r="B35" s="39"/>
      <c r="C35" s="39"/>
      <c r="D35" s="39"/>
      <c r="E35" s="75"/>
      <c r="F35" s="92"/>
      <c r="G35" s="48"/>
      <c r="H35" s="48"/>
      <c r="I35" s="48"/>
      <c r="J35" s="39"/>
      <c r="K35" s="39"/>
      <c r="L35" s="39"/>
      <c r="M35" s="40"/>
    </row>
    <row r="36" spans="1:13" ht="15" hidden="1" customHeight="1" x14ac:dyDescent="0.25">
      <c r="A36" s="39" t="s">
        <v>77</v>
      </c>
      <c r="B36" s="39"/>
      <c r="C36" s="39"/>
      <c r="D36" s="39"/>
      <c r="E36" s="74" t="s">
        <v>72</v>
      </c>
      <c r="F36" s="92"/>
      <c r="G36" s="48"/>
      <c r="H36" s="48"/>
      <c r="I36" s="48"/>
      <c r="J36" s="39"/>
      <c r="K36" s="39"/>
      <c r="L36" s="39"/>
      <c r="M36" s="40"/>
    </row>
    <row r="37" spans="1:13" ht="15" hidden="1" customHeight="1" x14ac:dyDescent="0.25">
      <c r="A37" s="39" t="s">
        <v>75</v>
      </c>
      <c r="B37" s="39"/>
      <c r="C37" s="39"/>
      <c r="D37" s="39"/>
      <c r="E37" s="74" t="s">
        <v>76</v>
      </c>
      <c r="F37" s="93"/>
      <c r="G37" s="48"/>
      <c r="H37" s="48"/>
      <c r="I37" s="48"/>
      <c r="J37" s="39"/>
      <c r="K37" s="39"/>
      <c r="L37" s="39"/>
      <c r="M37" s="40"/>
    </row>
    <row r="38" spans="1:13" ht="15" hidden="1" customHeight="1" x14ac:dyDescent="0.25">
      <c r="A38" s="39"/>
      <c r="B38" s="39"/>
      <c r="C38" s="39"/>
      <c r="D38" s="39"/>
      <c r="E38" s="47"/>
      <c r="F38" s="48"/>
      <c r="G38" s="48"/>
      <c r="H38" s="48"/>
      <c r="I38" s="48"/>
      <c r="J38" s="39"/>
      <c r="K38" s="39"/>
      <c r="L38" s="39"/>
      <c r="M38" s="40"/>
    </row>
    <row r="39" spans="1:13" ht="15" hidden="1" customHeight="1" x14ac:dyDescent="0.25">
      <c r="A39" s="41" t="s">
        <v>98</v>
      </c>
      <c r="B39" s="39"/>
      <c r="C39" s="39"/>
      <c r="D39" s="39"/>
      <c r="E39" s="47"/>
      <c r="F39" s="48"/>
      <c r="G39" s="48"/>
      <c r="H39" s="48"/>
      <c r="I39" s="48"/>
      <c r="J39" s="39"/>
      <c r="K39" s="39"/>
      <c r="L39" s="39"/>
      <c r="M39" s="40"/>
    </row>
    <row r="40" spans="1:13" ht="15" hidden="1" customHeight="1" x14ac:dyDescent="0.25">
      <c r="A40" s="39" t="s">
        <v>79</v>
      </c>
      <c r="B40" s="39"/>
      <c r="C40" s="39"/>
      <c r="D40" s="39"/>
      <c r="E40" s="47">
        <f>25*5000</f>
        <v>125000</v>
      </c>
      <c r="F40" s="94" t="s">
        <v>90</v>
      </c>
      <c r="G40" s="48"/>
      <c r="H40" s="48"/>
      <c r="I40" s="48"/>
      <c r="J40" s="39"/>
      <c r="K40" s="39"/>
      <c r="L40" s="39"/>
      <c r="M40" s="40"/>
    </row>
    <row r="41" spans="1:13" ht="15" hidden="1" customHeight="1" x14ac:dyDescent="0.25">
      <c r="A41" s="39" t="s">
        <v>80</v>
      </c>
      <c r="B41" s="39"/>
      <c r="C41" s="39"/>
      <c r="D41" s="47">
        <f>5000*20</f>
        <v>100000</v>
      </c>
      <c r="E41" s="47"/>
      <c r="F41" s="95"/>
      <c r="G41" s="48"/>
      <c r="H41" s="48"/>
      <c r="I41" s="48"/>
      <c r="J41" s="39"/>
      <c r="K41" s="39"/>
      <c r="L41" s="39"/>
      <c r="M41" s="40"/>
    </row>
    <row r="42" spans="1:13" ht="15" hidden="1" customHeight="1" x14ac:dyDescent="0.25">
      <c r="A42" s="39" t="s">
        <v>94</v>
      </c>
      <c r="B42" s="39"/>
      <c r="C42" s="39"/>
      <c r="D42" s="47">
        <v>0</v>
      </c>
      <c r="E42" s="47"/>
      <c r="F42" s="95"/>
      <c r="G42" s="48"/>
      <c r="H42" s="48"/>
      <c r="I42" s="48"/>
      <c r="J42" s="39"/>
      <c r="K42" s="39"/>
      <c r="L42" s="39"/>
      <c r="M42" s="40"/>
    </row>
    <row r="43" spans="1:13" ht="15" hidden="1" customHeight="1" x14ac:dyDescent="0.25">
      <c r="A43" s="39" t="s">
        <v>81</v>
      </c>
      <c r="B43" s="39"/>
      <c r="C43" s="39"/>
      <c r="D43" s="60">
        <f>+F28</f>
        <v>10000</v>
      </c>
      <c r="E43" s="57">
        <f>-(SUM(D41:D43))</f>
        <v>-110000</v>
      </c>
      <c r="F43" s="95"/>
      <c r="G43" s="48"/>
      <c r="H43" s="48"/>
      <c r="I43" s="48"/>
      <c r="J43" s="39"/>
      <c r="K43" s="39"/>
      <c r="L43" s="39"/>
      <c r="M43" s="40"/>
    </row>
    <row r="44" spans="1:13" ht="15" hidden="1" customHeight="1" x14ac:dyDescent="0.25">
      <c r="A44" s="39"/>
      <c r="B44" s="39"/>
      <c r="C44" s="39"/>
      <c r="D44" s="58" t="s">
        <v>82</v>
      </c>
      <c r="E44" s="47">
        <f>+E40+E43</f>
        <v>15000</v>
      </c>
      <c r="F44" s="95"/>
      <c r="G44" s="48"/>
      <c r="H44" s="48"/>
      <c r="I44" s="48"/>
      <c r="J44" s="39"/>
      <c r="K44" s="39"/>
      <c r="L44" s="39"/>
      <c r="M44" s="40"/>
    </row>
    <row r="45" spans="1:13" ht="15" hidden="1" customHeight="1" x14ac:dyDescent="0.25">
      <c r="A45" s="39"/>
      <c r="B45" s="39"/>
      <c r="C45" s="39"/>
      <c r="D45" s="58" t="s">
        <v>83</v>
      </c>
      <c r="E45" s="47">
        <f>+E44/2</f>
        <v>7500</v>
      </c>
      <c r="F45" s="96"/>
      <c r="G45" s="48"/>
      <c r="H45" s="48"/>
      <c r="I45" s="48"/>
      <c r="J45" s="39"/>
      <c r="K45" s="39"/>
      <c r="L45" s="39"/>
      <c r="M45" s="40"/>
    </row>
    <row r="46" spans="1:13" ht="15" hidden="1" customHeight="1" x14ac:dyDescent="0.25">
      <c r="A46" s="39"/>
      <c r="B46" s="39"/>
      <c r="C46" s="39"/>
      <c r="D46" s="39"/>
      <c r="E46" s="47"/>
      <c r="F46" s="48"/>
      <c r="G46" s="48"/>
      <c r="H46" s="48"/>
      <c r="I46" s="48"/>
      <c r="J46" s="39"/>
      <c r="K46" s="39"/>
      <c r="L46" s="39"/>
      <c r="M46" s="40"/>
    </row>
    <row r="47" spans="1:13" ht="15" hidden="1" customHeight="1" x14ac:dyDescent="0.25">
      <c r="A47" s="41" t="s">
        <v>102</v>
      </c>
      <c r="B47" s="39"/>
      <c r="C47" s="39"/>
      <c r="D47" s="39"/>
      <c r="E47" s="47"/>
      <c r="F47" s="48"/>
      <c r="G47" s="48"/>
      <c r="H47" s="48"/>
      <c r="I47" s="48"/>
      <c r="J47" s="39"/>
      <c r="K47" s="39"/>
      <c r="L47" s="39"/>
      <c r="M47" s="40"/>
    </row>
    <row r="48" spans="1:13" ht="15" hidden="1" customHeight="1" x14ac:dyDescent="0.25">
      <c r="A48" s="39" t="s">
        <v>99</v>
      </c>
      <c r="B48" s="39"/>
      <c r="C48" s="39"/>
      <c r="D48" s="39"/>
      <c r="E48" s="47">
        <v>5</v>
      </c>
      <c r="F48" s="48"/>
      <c r="G48" s="48"/>
      <c r="H48" s="48"/>
      <c r="I48" s="48"/>
      <c r="J48" s="39"/>
      <c r="K48" s="39"/>
      <c r="L48" s="39"/>
      <c r="M48" s="40"/>
    </row>
    <row r="49" spans="1:13" ht="15" hidden="1" customHeight="1" x14ac:dyDescent="0.25">
      <c r="A49" s="39" t="s">
        <v>65</v>
      </c>
      <c r="B49" s="39"/>
      <c r="C49" s="39"/>
      <c r="D49" s="39"/>
      <c r="E49" s="47">
        <v>0</v>
      </c>
      <c r="F49" s="48"/>
      <c r="G49" s="48"/>
      <c r="H49" s="48"/>
      <c r="I49" s="48"/>
      <c r="J49" s="39"/>
      <c r="K49" s="39"/>
      <c r="L49" s="39"/>
      <c r="M49" s="40"/>
    </row>
    <row r="50" spans="1:13" ht="15" hidden="1" customHeight="1" x14ac:dyDescent="0.25">
      <c r="A50" s="39"/>
      <c r="B50" s="39"/>
      <c r="C50" s="39"/>
      <c r="D50" s="39"/>
      <c r="E50" s="56">
        <f>SUM(E47:E49)</f>
        <v>5</v>
      </c>
      <c r="F50" s="48"/>
      <c r="G50" s="48"/>
      <c r="H50" s="48"/>
      <c r="I50" s="48"/>
      <c r="J50" s="39"/>
      <c r="K50" s="39"/>
      <c r="L50" s="39"/>
      <c r="M50" s="40"/>
    </row>
    <row r="51" spans="1:13" ht="15" hidden="1" customHeight="1" thickBot="1" x14ac:dyDescent="0.3">
      <c r="A51" s="39"/>
      <c r="B51" s="39"/>
      <c r="C51" s="39"/>
      <c r="D51" s="39"/>
      <c r="E51" s="55" t="s">
        <v>100</v>
      </c>
      <c r="F51" s="48"/>
      <c r="G51" s="48"/>
      <c r="H51" s="48"/>
      <c r="I51" s="48"/>
      <c r="J51" s="39"/>
      <c r="K51" s="39"/>
      <c r="L51" s="39"/>
      <c r="M51" s="40"/>
    </row>
    <row r="52" spans="1:13" ht="15" hidden="1" customHeight="1" thickTop="1" x14ac:dyDescent="0.25">
      <c r="A52" s="39"/>
      <c r="B52" s="39"/>
      <c r="C52" s="39"/>
      <c r="D52" s="39"/>
      <c r="E52" s="47"/>
      <c r="F52" s="48"/>
      <c r="G52" s="48"/>
      <c r="H52" s="48"/>
      <c r="I52" s="48"/>
      <c r="J52" s="39"/>
      <c r="K52" s="39"/>
      <c r="L52" s="39"/>
      <c r="M52" s="40"/>
    </row>
    <row r="53" spans="1:13" ht="15" hidden="1" customHeight="1" x14ac:dyDescent="0.25">
      <c r="A53" s="41" t="s">
        <v>96</v>
      </c>
      <c r="B53" s="39"/>
      <c r="C53" s="39"/>
      <c r="D53" s="39"/>
      <c r="E53" s="47"/>
      <c r="F53" s="48"/>
      <c r="G53" s="48"/>
      <c r="H53" s="48"/>
      <c r="I53" s="48"/>
      <c r="J53" s="39"/>
      <c r="K53" s="39"/>
      <c r="L53" s="39"/>
      <c r="M53" s="40"/>
    </row>
    <row r="54" spans="1:13" ht="15" hidden="1" customHeight="1" x14ac:dyDescent="0.25">
      <c r="A54" s="54" t="s">
        <v>101</v>
      </c>
      <c r="B54" s="54"/>
      <c r="C54" s="54"/>
      <c r="D54" s="54"/>
      <c r="E54" s="63"/>
      <c r="F54" s="48"/>
      <c r="G54" s="59">
        <f>+E50*10000</f>
        <v>50000</v>
      </c>
      <c r="H54" s="48"/>
      <c r="I54" s="48"/>
      <c r="J54" s="39"/>
      <c r="K54" s="39"/>
      <c r="L54" s="39"/>
      <c r="M54" s="40"/>
    </row>
    <row r="55" spans="1:13" ht="15" hidden="1" customHeight="1" x14ac:dyDescent="0.25">
      <c r="A55" s="39"/>
      <c r="B55" s="39"/>
      <c r="C55" s="39"/>
      <c r="D55" s="39"/>
      <c r="E55" s="47"/>
      <c r="F55" s="48"/>
      <c r="G55" s="48"/>
      <c r="H55" s="48"/>
      <c r="I55" s="48"/>
      <c r="J55" s="39"/>
      <c r="K55" s="39"/>
      <c r="L55" s="39"/>
      <c r="M55" s="40"/>
    </row>
    <row r="56" spans="1:13" ht="15" hidden="1" customHeight="1" x14ac:dyDescent="0.25">
      <c r="A56" s="41" t="s">
        <v>97</v>
      </c>
      <c r="B56" s="39"/>
      <c r="C56" s="39"/>
      <c r="D56" s="39"/>
      <c r="E56" s="47"/>
      <c r="F56" s="48"/>
      <c r="G56" s="48"/>
      <c r="H56" s="48"/>
      <c r="I56" s="48"/>
      <c r="J56" s="39"/>
      <c r="K56" s="39"/>
      <c r="L56" s="39"/>
      <c r="M56" s="40"/>
    </row>
    <row r="57" spans="1:13" ht="15" hidden="1" customHeight="1" x14ac:dyDescent="0.25">
      <c r="A57" s="43" t="s">
        <v>70</v>
      </c>
      <c r="B57" s="39"/>
      <c r="C57" s="39"/>
      <c r="D57" s="39"/>
      <c r="E57" s="47"/>
      <c r="F57" s="48"/>
      <c r="G57" s="91" t="s">
        <v>103</v>
      </c>
      <c r="H57" s="48"/>
      <c r="I57" s="48"/>
      <c r="J57" s="39"/>
      <c r="K57" s="39"/>
      <c r="L57" s="39"/>
      <c r="M57" s="40"/>
    </row>
    <row r="58" spans="1:13" ht="15" hidden="1" customHeight="1" x14ac:dyDescent="0.25">
      <c r="A58" s="39" t="s">
        <v>71</v>
      </c>
      <c r="B58" s="39"/>
      <c r="C58" s="39"/>
      <c r="D58" s="39"/>
      <c r="E58" s="74" t="s">
        <v>72</v>
      </c>
      <c r="F58" s="48"/>
      <c r="G58" s="92"/>
      <c r="H58" s="48"/>
      <c r="I58" s="48"/>
      <c r="J58" s="39"/>
      <c r="K58" s="39"/>
      <c r="L58" s="39"/>
      <c r="M58" s="40"/>
    </row>
    <row r="59" spans="1:13" ht="15" hidden="1" customHeight="1" x14ac:dyDescent="0.25">
      <c r="A59" s="39" t="s">
        <v>78</v>
      </c>
      <c r="B59" s="39"/>
      <c r="C59" s="39"/>
      <c r="D59" s="39"/>
      <c r="E59" s="74" t="s">
        <v>72</v>
      </c>
      <c r="F59" s="48"/>
      <c r="G59" s="92"/>
      <c r="H59" s="48"/>
      <c r="I59" s="48"/>
      <c r="J59" s="39"/>
      <c r="K59" s="39"/>
      <c r="L59" s="39"/>
      <c r="M59" s="40"/>
    </row>
    <row r="60" spans="1:13" ht="15" hidden="1" customHeight="1" x14ac:dyDescent="0.25">
      <c r="A60" s="39" t="s">
        <v>73</v>
      </c>
      <c r="B60" s="39"/>
      <c r="C60" s="39"/>
      <c r="D60" s="39"/>
      <c r="E60" s="75"/>
      <c r="F60" s="48"/>
      <c r="G60" s="92"/>
      <c r="H60" s="48"/>
      <c r="I60" s="48"/>
      <c r="J60" s="39"/>
      <c r="K60" s="39"/>
      <c r="L60" s="39"/>
      <c r="M60" s="40"/>
    </row>
    <row r="61" spans="1:13" ht="15" hidden="1" customHeight="1" x14ac:dyDescent="0.25">
      <c r="A61" s="43" t="s">
        <v>74</v>
      </c>
      <c r="B61" s="39"/>
      <c r="C61" s="39"/>
      <c r="D61" s="39"/>
      <c r="E61" s="75"/>
      <c r="F61" s="48"/>
      <c r="G61" s="92"/>
      <c r="H61" s="48"/>
      <c r="I61" s="48"/>
      <c r="J61" s="39"/>
      <c r="K61" s="39"/>
      <c r="L61" s="39"/>
      <c r="M61" s="40"/>
    </row>
    <row r="62" spans="1:13" ht="15" hidden="1" customHeight="1" x14ac:dyDescent="0.25">
      <c r="A62" s="39" t="s">
        <v>77</v>
      </c>
      <c r="B62" s="39"/>
      <c r="C62" s="39"/>
      <c r="D62" s="39"/>
      <c r="E62" s="74" t="s">
        <v>76</v>
      </c>
      <c r="F62" s="48"/>
      <c r="G62" s="92"/>
      <c r="H62" s="48"/>
      <c r="I62" s="48"/>
      <c r="J62" s="39"/>
      <c r="K62" s="39"/>
      <c r="L62" s="39"/>
      <c r="M62" s="40"/>
    </row>
    <row r="63" spans="1:13" ht="15" hidden="1" customHeight="1" x14ac:dyDescent="0.25">
      <c r="A63" s="39" t="s">
        <v>75</v>
      </c>
      <c r="B63" s="39"/>
      <c r="C63" s="39"/>
      <c r="D63" s="39"/>
      <c r="E63" s="74" t="s">
        <v>76</v>
      </c>
      <c r="F63" s="48"/>
      <c r="G63" s="93"/>
      <c r="H63" s="48"/>
      <c r="I63" s="48"/>
      <c r="J63" s="39"/>
      <c r="K63" s="39"/>
      <c r="L63" s="39"/>
      <c r="M63" s="40"/>
    </row>
    <row r="64" spans="1:13" ht="15" hidden="1" customHeight="1" x14ac:dyDescent="0.25">
      <c r="A64" s="39"/>
      <c r="B64" s="39"/>
      <c r="C64" s="39"/>
      <c r="D64" s="39"/>
      <c r="E64" s="47"/>
      <c r="F64" s="48"/>
      <c r="G64" s="48"/>
      <c r="H64" s="48"/>
      <c r="I64" s="48"/>
      <c r="J64" s="39"/>
      <c r="K64" s="39"/>
      <c r="L64" s="39"/>
      <c r="M64" s="40"/>
    </row>
    <row r="65" spans="1:13" ht="15" hidden="1" customHeight="1" x14ac:dyDescent="0.25">
      <c r="A65" s="41" t="s">
        <v>98</v>
      </c>
      <c r="B65" s="39"/>
      <c r="C65" s="39"/>
      <c r="D65" s="39"/>
      <c r="E65" s="47"/>
      <c r="F65" s="48"/>
      <c r="G65" s="48"/>
      <c r="H65" s="48"/>
      <c r="I65" s="48"/>
      <c r="J65" s="39"/>
      <c r="K65" s="39"/>
      <c r="L65" s="39"/>
      <c r="M65" s="40"/>
    </row>
    <row r="66" spans="1:13" ht="15" hidden="1" customHeight="1" x14ac:dyDescent="0.25">
      <c r="A66" s="39" t="s">
        <v>51</v>
      </c>
      <c r="B66" s="39"/>
      <c r="C66" s="39"/>
      <c r="D66" s="39"/>
      <c r="E66" s="47"/>
      <c r="F66" s="48"/>
      <c r="G66" s="76" t="s">
        <v>51</v>
      </c>
      <c r="H66" s="48"/>
      <c r="I66" s="48"/>
      <c r="J66" s="39"/>
      <c r="K66" s="39"/>
      <c r="L66" s="39"/>
      <c r="M66" s="40"/>
    </row>
    <row r="67" spans="1:13" ht="15" hidden="1" customHeight="1" x14ac:dyDescent="0.25">
      <c r="A67" s="39"/>
      <c r="B67" s="39"/>
      <c r="C67" s="39"/>
      <c r="D67" s="39"/>
      <c r="E67" s="47"/>
      <c r="F67" s="48"/>
      <c r="G67" s="48"/>
      <c r="H67" s="48"/>
      <c r="I67" s="48"/>
      <c r="J67" s="39"/>
      <c r="K67" s="39"/>
      <c r="L67" s="39"/>
      <c r="M67" s="40"/>
    </row>
    <row r="68" spans="1:13" s="28" customFormat="1" ht="15" hidden="1" customHeight="1" x14ac:dyDescent="0.25">
      <c r="A68" s="41" t="s">
        <v>63</v>
      </c>
      <c r="B68" s="39"/>
      <c r="C68" s="39"/>
      <c r="D68" s="39"/>
      <c r="E68" s="47"/>
      <c r="F68" s="48"/>
      <c r="G68" s="61"/>
      <c r="H68" s="61"/>
      <c r="I68" s="61"/>
      <c r="J68" s="41"/>
      <c r="K68" s="41"/>
      <c r="L68" s="41"/>
      <c r="M68" s="62"/>
    </row>
    <row r="69" spans="1:13" s="28" customFormat="1" ht="15" hidden="1" customHeight="1" x14ac:dyDescent="0.25">
      <c r="A69" s="39" t="s">
        <v>64</v>
      </c>
      <c r="B69" s="39"/>
      <c r="C69" s="39"/>
      <c r="D69" s="39"/>
      <c r="E69" s="47">
        <v>23</v>
      </c>
      <c r="F69" s="48"/>
      <c r="G69" s="61"/>
      <c r="H69" s="61"/>
      <c r="I69" s="61"/>
      <c r="J69" s="41"/>
      <c r="K69" s="41"/>
      <c r="L69" s="41"/>
      <c r="M69" s="62"/>
    </row>
    <row r="70" spans="1:13" s="28" customFormat="1" ht="15" hidden="1" customHeight="1" x14ac:dyDescent="0.25">
      <c r="A70" s="39" t="s">
        <v>65</v>
      </c>
      <c r="B70" s="39"/>
      <c r="C70" s="39"/>
      <c r="D70" s="39"/>
      <c r="E70" s="47">
        <v>0</v>
      </c>
      <c r="F70" s="48"/>
      <c r="G70" s="61"/>
      <c r="H70" s="61"/>
      <c r="I70" s="61"/>
      <c r="J70" s="41"/>
      <c r="K70" s="41"/>
      <c r="L70" s="41"/>
      <c r="M70" s="62"/>
    </row>
    <row r="71" spans="1:13" s="28" customFormat="1" ht="15" hidden="1" customHeight="1" x14ac:dyDescent="0.25">
      <c r="A71" s="39" t="s">
        <v>66</v>
      </c>
      <c r="B71" s="39"/>
      <c r="C71" s="39"/>
      <c r="D71" s="39"/>
      <c r="E71" s="47">
        <v>-20</v>
      </c>
      <c r="F71" s="48"/>
      <c r="G71" s="61"/>
      <c r="H71" s="61"/>
      <c r="I71" s="61"/>
      <c r="J71" s="41"/>
      <c r="K71" s="41"/>
      <c r="L71" s="41"/>
      <c r="M71" s="62"/>
    </row>
    <row r="72" spans="1:13" s="28" customFormat="1" ht="15" hidden="1" customHeight="1" x14ac:dyDescent="0.25">
      <c r="A72" s="39"/>
      <c r="B72" s="39"/>
      <c r="C72" s="39"/>
      <c r="D72" s="39"/>
      <c r="E72" s="56">
        <f>SUM(E69:E71)</f>
        <v>3</v>
      </c>
      <c r="F72" s="48"/>
      <c r="G72" s="61"/>
      <c r="H72" s="61"/>
      <c r="I72" s="61"/>
      <c r="J72" s="41"/>
      <c r="K72" s="41"/>
      <c r="L72" s="41"/>
      <c r="M72" s="62"/>
    </row>
    <row r="73" spans="1:13" s="28" customFormat="1" ht="15" hidden="1" customHeight="1" thickBot="1" x14ac:dyDescent="0.3">
      <c r="A73" s="39"/>
      <c r="B73" s="39"/>
      <c r="C73" s="39"/>
      <c r="D73" s="39"/>
      <c r="E73" s="55" t="s">
        <v>84</v>
      </c>
      <c r="F73" s="48"/>
      <c r="G73" s="61"/>
      <c r="H73" s="61"/>
      <c r="I73" s="61"/>
      <c r="J73" s="41"/>
      <c r="K73" s="41"/>
      <c r="L73" s="41"/>
      <c r="M73" s="62"/>
    </row>
    <row r="74" spans="1:13" s="28" customFormat="1" ht="15" hidden="1" customHeight="1" thickTop="1" x14ac:dyDescent="0.25">
      <c r="A74" s="39"/>
      <c r="B74" s="39"/>
      <c r="C74" s="39"/>
      <c r="D74" s="39"/>
      <c r="E74" s="47"/>
      <c r="F74" s="48"/>
      <c r="G74" s="61"/>
      <c r="H74" s="61"/>
      <c r="I74" s="61"/>
      <c r="J74" s="41"/>
      <c r="K74" s="41"/>
      <c r="L74" s="41"/>
      <c r="M74" s="62"/>
    </row>
    <row r="75" spans="1:13" s="28" customFormat="1" ht="15" hidden="1" customHeight="1" x14ac:dyDescent="0.25">
      <c r="A75" s="41" t="s">
        <v>96</v>
      </c>
      <c r="B75" s="39"/>
      <c r="C75" s="39"/>
      <c r="D75" s="39"/>
      <c r="E75" s="47"/>
      <c r="F75" s="48"/>
      <c r="G75" s="61"/>
      <c r="H75" s="97" t="s">
        <v>86</v>
      </c>
      <c r="I75" s="61"/>
      <c r="J75" s="41"/>
      <c r="K75" s="41"/>
      <c r="L75" s="41"/>
      <c r="M75" s="62"/>
    </row>
    <row r="76" spans="1:13" s="28" customFormat="1" ht="15" hidden="1" customHeight="1" x14ac:dyDescent="0.25">
      <c r="A76" s="39" t="s">
        <v>68</v>
      </c>
      <c r="B76" s="39"/>
      <c r="C76" s="39"/>
      <c r="D76" s="39"/>
      <c r="E76" s="47"/>
      <c r="F76" s="48"/>
      <c r="G76" s="61"/>
      <c r="H76" s="98"/>
      <c r="I76" s="61"/>
      <c r="J76" s="41"/>
      <c r="K76" s="41"/>
      <c r="L76" s="41"/>
      <c r="M76" s="62"/>
    </row>
    <row r="77" spans="1:13" s="28" customFormat="1" ht="15" hidden="1" customHeight="1" x14ac:dyDescent="0.25">
      <c r="A77" s="54" t="s">
        <v>85</v>
      </c>
      <c r="B77" s="54"/>
      <c r="C77" s="54"/>
      <c r="D77" s="54"/>
      <c r="E77" s="63"/>
      <c r="F77" s="48"/>
      <c r="G77" s="61"/>
      <c r="H77" s="98"/>
      <c r="I77" s="61"/>
      <c r="J77" s="41"/>
      <c r="K77" s="41"/>
      <c r="L77" s="41"/>
      <c r="M77" s="62"/>
    </row>
    <row r="78" spans="1:13" s="28" customFormat="1" ht="15" hidden="1" customHeight="1" x14ac:dyDescent="0.25">
      <c r="A78" s="39"/>
      <c r="B78" s="39"/>
      <c r="C78" s="39"/>
      <c r="D78" s="39"/>
      <c r="E78" s="47"/>
      <c r="F78" s="48"/>
      <c r="G78" s="61"/>
      <c r="H78" s="99"/>
      <c r="I78" s="61"/>
      <c r="J78" s="41"/>
      <c r="K78" s="41"/>
      <c r="L78" s="41"/>
      <c r="M78" s="62"/>
    </row>
    <row r="79" spans="1:13" s="28" customFormat="1" ht="15" hidden="1" customHeight="1" x14ac:dyDescent="0.25">
      <c r="A79" s="41" t="s">
        <v>97</v>
      </c>
      <c r="B79" s="39"/>
      <c r="C79" s="39"/>
      <c r="D79" s="39"/>
      <c r="E79" s="47"/>
      <c r="F79" s="48"/>
      <c r="G79" s="61"/>
      <c r="H79" s="61"/>
      <c r="I79" s="61"/>
      <c r="J79" s="41"/>
      <c r="K79" s="41"/>
      <c r="L79" s="41"/>
      <c r="M79" s="62"/>
    </row>
    <row r="80" spans="1:13" s="28" customFormat="1" ht="15" hidden="1" customHeight="1" x14ac:dyDescent="0.25">
      <c r="A80" s="43" t="s">
        <v>70</v>
      </c>
      <c r="B80" s="39"/>
      <c r="C80" s="39"/>
      <c r="D80" s="39"/>
      <c r="E80" s="47"/>
      <c r="F80" s="61"/>
      <c r="G80" s="61"/>
      <c r="H80" s="91" t="s">
        <v>87</v>
      </c>
      <c r="I80" s="61"/>
      <c r="J80" s="41"/>
      <c r="K80" s="41"/>
      <c r="L80" s="41"/>
      <c r="M80" s="62"/>
    </row>
    <row r="81" spans="1:13" s="28" customFormat="1" ht="15" hidden="1" customHeight="1" x14ac:dyDescent="0.25">
      <c r="A81" s="39" t="s">
        <v>138</v>
      </c>
      <c r="B81" s="39"/>
      <c r="C81" s="39"/>
      <c r="D81" s="39"/>
      <c r="E81" s="74" t="s">
        <v>76</v>
      </c>
      <c r="F81" s="61"/>
      <c r="G81" s="61"/>
      <c r="H81" s="92"/>
      <c r="I81" s="61"/>
      <c r="J81" s="41"/>
      <c r="K81" s="41"/>
      <c r="L81" s="41"/>
      <c r="M81" s="62"/>
    </row>
    <row r="82" spans="1:13" s="28" customFormat="1" ht="15" hidden="1" customHeight="1" x14ac:dyDescent="0.25">
      <c r="A82" s="39" t="s">
        <v>78</v>
      </c>
      <c r="B82" s="39"/>
      <c r="C82" s="39"/>
      <c r="D82" s="39"/>
      <c r="E82" s="74" t="s">
        <v>72</v>
      </c>
      <c r="F82" s="61"/>
      <c r="G82" s="61"/>
      <c r="H82" s="92"/>
      <c r="I82" s="61"/>
      <c r="J82" s="41"/>
      <c r="K82" s="41"/>
      <c r="L82" s="41"/>
      <c r="M82" s="62"/>
    </row>
    <row r="83" spans="1:13" s="28" customFormat="1" ht="15" hidden="1" customHeight="1" x14ac:dyDescent="0.25">
      <c r="A83" s="39" t="s">
        <v>73</v>
      </c>
      <c r="B83" s="39"/>
      <c r="C83" s="39"/>
      <c r="D83" s="39"/>
      <c r="E83" s="75"/>
      <c r="F83" s="61"/>
      <c r="G83" s="61"/>
      <c r="H83" s="92"/>
      <c r="I83" s="61"/>
      <c r="J83" s="41"/>
      <c r="K83" s="41"/>
      <c r="L83" s="41"/>
      <c r="M83" s="62"/>
    </row>
    <row r="84" spans="1:13" s="28" customFormat="1" ht="15" hidden="1" customHeight="1" x14ac:dyDescent="0.25">
      <c r="A84" s="43" t="s">
        <v>74</v>
      </c>
      <c r="B84" s="39"/>
      <c r="C84" s="39"/>
      <c r="D84" s="39"/>
      <c r="E84" s="75"/>
      <c r="F84" s="61"/>
      <c r="G84" s="61"/>
      <c r="H84" s="92"/>
      <c r="I84" s="61"/>
      <c r="J84" s="41"/>
      <c r="K84" s="41"/>
      <c r="L84" s="41"/>
      <c r="M84" s="62"/>
    </row>
    <row r="85" spans="1:13" s="28" customFormat="1" ht="15" hidden="1" customHeight="1" x14ac:dyDescent="0.25">
      <c r="A85" s="39" t="s">
        <v>77</v>
      </c>
      <c r="B85" s="39"/>
      <c r="C85" s="39"/>
      <c r="D85" s="39"/>
      <c r="E85" s="74" t="s">
        <v>72</v>
      </c>
      <c r="F85" s="61"/>
      <c r="G85" s="61"/>
      <c r="H85" s="92"/>
      <c r="I85" s="61"/>
      <c r="J85" s="41"/>
      <c r="K85" s="41"/>
      <c r="L85" s="41"/>
      <c r="M85" s="62"/>
    </row>
    <row r="86" spans="1:13" s="28" customFormat="1" ht="15" hidden="1" customHeight="1" x14ac:dyDescent="0.25">
      <c r="A86" s="39" t="s">
        <v>75</v>
      </c>
      <c r="B86" s="39"/>
      <c r="C86" s="39"/>
      <c r="D86" s="39"/>
      <c r="E86" s="74" t="s">
        <v>72</v>
      </c>
      <c r="F86" s="61"/>
      <c r="G86" s="61"/>
      <c r="H86" s="93"/>
      <c r="I86" s="61"/>
      <c r="J86" s="41"/>
      <c r="K86" s="41"/>
      <c r="L86" s="41"/>
      <c r="M86" s="62"/>
    </row>
    <row r="87" spans="1:13" s="28" customFormat="1" ht="15" hidden="1" customHeight="1" x14ac:dyDescent="0.25">
      <c r="A87" s="39"/>
      <c r="B87" s="39"/>
      <c r="C87" s="39"/>
      <c r="D87" s="39"/>
      <c r="E87" s="47"/>
      <c r="F87" s="61"/>
      <c r="G87" s="61"/>
      <c r="H87" s="61"/>
      <c r="I87" s="48"/>
      <c r="J87" s="41"/>
      <c r="K87" s="41"/>
      <c r="L87" s="41"/>
      <c r="M87" s="62"/>
    </row>
    <row r="88" spans="1:13" s="28" customFormat="1" ht="15" hidden="1" customHeight="1" x14ac:dyDescent="0.25">
      <c r="A88" s="41" t="s">
        <v>98</v>
      </c>
      <c r="B88" s="39"/>
      <c r="C88" s="39"/>
      <c r="D88" s="39"/>
      <c r="E88" s="47"/>
      <c r="F88" s="61"/>
      <c r="G88" s="61"/>
      <c r="H88" s="61"/>
      <c r="I88" s="48"/>
      <c r="J88" s="41"/>
      <c r="K88" s="41"/>
      <c r="L88" s="41"/>
      <c r="M88" s="62"/>
    </row>
    <row r="89" spans="1:13" s="28" customFormat="1" ht="15" hidden="1" customHeight="1" x14ac:dyDescent="0.25">
      <c r="A89" s="39" t="s">
        <v>79</v>
      </c>
      <c r="B89" s="39"/>
      <c r="C89" s="39"/>
      <c r="D89" s="39"/>
      <c r="E89" s="47">
        <f>38*7000</f>
        <v>266000</v>
      </c>
      <c r="F89" s="61"/>
      <c r="G89" s="61"/>
      <c r="H89" s="94" t="s">
        <v>89</v>
      </c>
      <c r="I89" s="48"/>
      <c r="J89" s="41"/>
      <c r="K89" s="41"/>
      <c r="L89" s="41"/>
      <c r="M89" s="62"/>
    </row>
    <row r="90" spans="1:13" s="28" customFormat="1" ht="15" hidden="1" customHeight="1" x14ac:dyDescent="0.25">
      <c r="A90" s="39" t="s">
        <v>80</v>
      </c>
      <c r="B90" s="39"/>
      <c r="C90" s="39"/>
      <c r="D90" s="47">
        <f>7000*20</f>
        <v>140000</v>
      </c>
      <c r="E90" s="47"/>
      <c r="F90" s="61"/>
      <c r="G90" s="61"/>
      <c r="H90" s="95"/>
      <c r="I90" s="48"/>
      <c r="J90" s="41"/>
      <c r="K90" s="41"/>
      <c r="L90" s="41"/>
      <c r="M90" s="62"/>
    </row>
    <row r="91" spans="1:13" s="28" customFormat="1" ht="15" hidden="1" customHeight="1" x14ac:dyDescent="0.25">
      <c r="A91" s="39" t="s">
        <v>94</v>
      </c>
      <c r="B91" s="39"/>
      <c r="C91" s="39"/>
      <c r="D91" s="47">
        <v>0</v>
      </c>
      <c r="E91" s="47"/>
      <c r="F91" s="61"/>
      <c r="G91" s="61"/>
      <c r="H91" s="95"/>
      <c r="I91" s="48"/>
      <c r="J91" s="41"/>
      <c r="K91" s="41"/>
      <c r="L91" s="41"/>
      <c r="M91" s="62"/>
    </row>
    <row r="92" spans="1:13" ht="15" hidden="1" customHeight="1" x14ac:dyDescent="0.25">
      <c r="A92" s="39" t="s">
        <v>81</v>
      </c>
      <c r="B92" s="39"/>
      <c r="C92" s="39"/>
      <c r="D92" s="60">
        <v>21000</v>
      </c>
      <c r="E92" s="57">
        <f>-(SUM(D90:D92))</f>
        <v>-161000</v>
      </c>
      <c r="F92" s="61"/>
      <c r="G92" s="48"/>
      <c r="H92" s="95"/>
      <c r="I92" s="48"/>
      <c r="J92" s="39"/>
      <c r="K92" s="39"/>
      <c r="L92" s="39"/>
      <c r="M92" s="40"/>
    </row>
    <row r="93" spans="1:13" ht="15" hidden="1" customHeight="1" x14ac:dyDescent="0.25">
      <c r="A93" s="39"/>
      <c r="B93" s="39"/>
      <c r="C93" s="39"/>
      <c r="D93" s="58" t="s">
        <v>82</v>
      </c>
      <c r="E93" s="47">
        <f>+E89+E92</f>
        <v>105000</v>
      </c>
      <c r="F93" s="61"/>
      <c r="G93" s="48"/>
      <c r="H93" s="95"/>
      <c r="I93" s="48"/>
      <c r="J93" s="39"/>
      <c r="K93" s="39"/>
      <c r="L93" s="39"/>
      <c r="M93" s="40"/>
    </row>
    <row r="94" spans="1:13" ht="15" hidden="1" customHeight="1" x14ac:dyDescent="0.25">
      <c r="A94" s="39"/>
      <c r="B94" s="39"/>
      <c r="C94" s="39"/>
      <c r="D94" s="58" t="s">
        <v>83</v>
      </c>
      <c r="E94" s="47">
        <f>+E93/2</f>
        <v>52500</v>
      </c>
      <c r="F94" s="61"/>
      <c r="G94" s="48"/>
      <c r="H94" s="96"/>
      <c r="I94" s="48"/>
      <c r="J94" s="39"/>
      <c r="K94" s="39"/>
      <c r="L94" s="39"/>
      <c r="M94" s="40"/>
    </row>
    <row r="95" spans="1:13" ht="15" hidden="1" customHeight="1" x14ac:dyDescent="0.25">
      <c r="A95" s="39"/>
      <c r="B95" s="39"/>
      <c r="C95" s="39"/>
      <c r="D95" s="58"/>
      <c r="E95" s="47"/>
      <c r="F95" s="61"/>
      <c r="G95" s="48"/>
      <c r="H95" s="48"/>
      <c r="I95" s="48"/>
      <c r="J95" s="39"/>
      <c r="K95" s="39"/>
      <c r="L95" s="39"/>
      <c r="M95" s="40"/>
    </row>
    <row r="96" spans="1:13" ht="15" hidden="1" customHeight="1" x14ac:dyDescent="0.25">
      <c r="A96" s="41" t="s">
        <v>63</v>
      </c>
      <c r="B96" s="39"/>
      <c r="C96" s="39"/>
      <c r="D96" s="39"/>
      <c r="E96" s="47"/>
      <c r="F96" s="48"/>
      <c r="G96" s="48"/>
      <c r="H96" s="48"/>
      <c r="I96" s="48"/>
      <c r="J96" s="39"/>
      <c r="K96" s="39"/>
      <c r="L96" s="39"/>
      <c r="M96" s="40"/>
    </row>
    <row r="97" spans="1:13" ht="15" hidden="1" customHeight="1" x14ac:dyDescent="0.25">
      <c r="A97" s="39" t="s">
        <v>64</v>
      </c>
      <c r="B97" s="39"/>
      <c r="C97" s="39"/>
      <c r="D97" s="39"/>
      <c r="E97" s="47">
        <v>25</v>
      </c>
      <c r="F97" s="48"/>
      <c r="G97" s="48"/>
      <c r="H97" s="48"/>
      <c r="I97" s="48"/>
      <c r="J97" s="39"/>
      <c r="K97" s="39"/>
      <c r="L97" s="39"/>
      <c r="M97" s="40"/>
    </row>
    <row r="98" spans="1:13" ht="15" hidden="1" customHeight="1" x14ac:dyDescent="0.25">
      <c r="A98" s="39" t="s">
        <v>65</v>
      </c>
      <c r="B98" s="39"/>
      <c r="C98" s="39"/>
      <c r="D98" s="39"/>
      <c r="E98" s="47">
        <v>-4</v>
      </c>
      <c r="F98" s="48"/>
      <c r="G98" s="48"/>
      <c r="H98" s="48"/>
      <c r="I98" s="48"/>
      <c r="J98" s="39"/>
      <c r="K98" s="39"/>
      <c r="L98" s="39"/>
      <c r="M98" s="40"/>
    </row>
    <row r="99" spans="1:13" ht="15" hidden="1" customHeight="1" x14ac:dyDescent="0.25">
      <c r="A99" s="39" t="s">
        <v>66</v>
      </c>
      <c r="B99" s="39"/>
      <c r="C99" s="39"/>
      <c r="D99" s="39"/>
      <c r="E99" s="47">
        <v>-20</v>
      </c>
      <c r="F99" s="48"/>
      <c r="G99" s="48"/>
      <c r="H99" s="48"/>
      <c r="I99" s="48"/>
      <c r="J99" s="39"/>
      <c r="K99" s="39"/>
      <c r="L99" s="39"/>
      <c r="M99" s="40"/>
    </row>
    <row r="100" spans="1:13" ht="15" hidden="1" customHeight="1" x14ac:dyDescent="0.25">
      <c r="A100" s="39"/>
      <c r="B100" s="39"/>
      <c r="C100" s="39"/>
      <c r="D100" s="39"/>
      <c r="E100" s="56">
        <f>SUM(E97:E99)</f>
        <v>1</v>
      </c>
      <c r="F100" s="48"/>
      <c r="G100" s="48"/>
      <c r="H100" s="48"/>
      <c r="I100" s="48"/>
      <c r="J100" s="39"/>
      <c r="K100" s="39"/>
      <c r="L100" s="39"/>
      <c r="M100" s="40"/>
    </row>
    <row r="101" spans="1:13" ht="15" hidden="1" customHeight="1" thickBot="1" x14ac:dyDescent="0.3">
      <c r="A101" s="39"/>
      <c r="B101" s="39"/>
      <c r="C101" s="39"/>
      <c r="D101" s="39"/>
      <c r="E101" s="55" t="s">
        <v>91</v>
      </c>
      <c r="F101" s="48"/>
      <c r="G101" s="48"/>
      <c r="H101" s="48"/>
      <c r="I101" s="48"/>
      <c r="J101" s="39"/>
      <c r="K101" s="39"/>
      <c r="L101" s="39"/>
      <c r="M101" s="40"/>
    </row>
    <row r="102" spans="1:13" ht="15" hidden="1" customHeight="1" thickTop="1" x14ac:dyDescent="0.25">
      <c r="A102" s="39"/>
      <c r="B102" s="39"/>
      <c r="C102" s="39"/>
      <c r="D102" s="39"/>
      <c r="E102" s="47"/>
      <c r="F102" s="48"/>
      <c r="G102" s="48"/>
      <c r="H102" s="48"/>
      <c r="I102" s="48"/>
      <c r="J102" s="39"/>
      <c r="K102" s="39"/>
      <c r="L102" s="39"/>
      <c r="M102" s="40"/>
    </row>
    <row r="103" spans="1:13" ht="15" hidden="1" customHeight="1" x14ac:dyDescent="0.25">
      <c r="A103" s="41" t="s">
        <v>96</v>
      </c>
      <c r="B103" s="39"/>
      <c r="C103" s="39"/>
      <c r="D103" s="39"/>
      <c r="E103" s="47"/>
      <c r="F103" s="48"/>
      <c r="G103" s="48"/>
      <c r="H103" s="48"/>
      <c r="I103" s="48"/>
      <c r="J103" s="39"/>
      <c r="K103" s="39"/>
      <c r="L103" s="39"/>
      <c r="M103" s="40"/>
    </row>
    <row r="104" spans="1:13" ht="15" hidden="1" customHeight="1" x14ac:dyDescent="0.25">
      <c r="A104" s="39" t="s">
        <v>68</v>
      </c>
      <c r="B104" s="39"/>
      <c r="C104" s="39"/>
      <c r="D104" s="39"/>
      <c r="E104" s="47"/>
      <c r="F104" s="48"/>
      <c r="G104" s="48"/>
      <c r="H104" s="48"/>
      <c r="I104" s="48"/>
      <c r="J104" s="39"/>
      <c r="K104" s="39"/>
      <c r="L104" s="39"/>
      <c r="M104" s="40"/>
    </row>
    <row r="105" spans="1:13" ht="15" hidden="1" customHeight="1" x14ac:dyDescent="0.25">
      <c r="A105" s="54" t="s">
        <v>69</v>
      </c>
      <c r="B105" s="54"/>
      <c r="C105" s="54"/>
      <c r="D105" s="54"/>
      <c r="E105" s="63"/>
      <c r="F105" s="48"/>
      <c r="G105" s="48"/>
      <c r="H105" s="48"/>
      <c r="I105" s="59">
        <f>+E100*15000</f>
        <v>15000</v>
      </c>
      <c r="J105" s="39"/>
      <c r="K105" s="39"/>
      <c r="L105" s="39"/>
      <c r="M105" s="40"/>
    </row>
    <row r="106" spans="1:13" ht="15" hidden="1" customHeight="1" x14ac:dyDescent="0.25">
      <c r="A106" s="39"/>
      <c r="B106" s="39"/>
      <c r="C106" s="39"/>
      <c r="D106" s="39"/>
      <c r="E106" s="47"/>
      <c r="F106" s="48"/>
      <c r="G106" s="48"/>
      <c r="H106" s="48"/>
      <c r="I106" s="48"/>
      <c r="J106" s="39"/>
      <c r="K106" s="39"/>
      <c r="L106" s="39"/>
      <c r="M106" s="40"/>
    </row>
    <row r="107" spans="1:13" ht="15" hidden="1" customHeight="1" x14ac:dyDescent="0.25">
      <c r="A107" s="41" t="s">
        <v>97</v>
      </c>
      <c r="B107" s="39"/>
      <c r="C107" s="39"/>
      <c r="D107" s="39"/>
      <c r="E107" s="47"/>
      <c r="F107" s="48"/>
      <c r="G107" s="48"/>
      <c r="H107" s="48"/>
      <c r="I107" s="48"/>
      <c r="J107" s="39"/>
      <c r="K107" s="39"/>
      <c r="L107" s="39"/>
      <c r="M107" s="40"/>
    </row>
    <row r="108" spans="1:13" ht="15" hidden="1" customHeight="1" x14ac:dyDescent="0.25">
      <c r="A108" s="43" t="s">
        <v>70</v>
      </c>
      <c r="B108" s="39"/>
      <c r="C108" s="39"/>
      <c r="D108" s="39"/>
      <c r="E108" s="47"/>
      <c r="F108" s="48"/>
      <c r="G108" s="48"/>
      <c r="H108" s="48"/>
      <c r="I108" s="91" t="s">
        <v>93</v>
      </c>
      <c r="J108" s="39"/>
      <c r="K108" s="39"/>
      <c r="L108" s="39"/>
      <c r="M108" s="40"/>
    </row>
    <row r="109" spans="1:13" ht="15" hidden="1" customHeight="1" x14ac:dyDescent="0.25">
      <c r="A109" s="39" t="s">
        <v>92</v>
      </c>
      <c r="B109" s="39"/>
      <c r="C109" s="39"/>
      <c r="D109" s="39"/>
      <c r="E109" s="74" t="s">
        <v>76</v>
      </c>
      <c r="F109" s="48"/>
      <c r="G109" s="48"/>
      <c r="H109" s="48"/>
      <c r="I109" s="92"/>
      <c r="J109" s="39"/>
      <c r="K109" s="39"/>
      <c r="L109" s="39"/>
      <c r="M109" s="40"/>
    </row>
    <row r="110" spans="1:13" ht="15" hidden="1" customHeight="1" x14ac:dyDescent="0.25">
      <c r="A110" s="39" t="s">
        <v>78</v>
      </c>
      <c r="B110" s="39"/>
      <c r="C110" s="39"/>
      <c r="D110" s="39"/>
      <c r="E110" s="74" t="s">
        <v>72</v>
      </c>
      <c r="F110" s="48"/>
      <c r="G110" s="48"/>
      <c r="H110" s="48"/>
      <c r="I110" s="92"/>
      <c r="J110" s="39"/>
      <c r="K110" s="39"/>
      <c r="L110" s="39"/>
      <c r="M110" s="40"/>
    </row>
    <row r="111" spans="1:13" ht="15" hidden="1" customHeight="1" x14ac:dyDescent="0.25">
      <c r="A111" s="39" t="s">
        <v>73</v>
      </c>
      <c r="B111" s="39"/>
      <c r="C111" s="39"/>
      <c r="D111" s="39"/>
      <c r="E111" s="75"/>
      <c r="F111" s="48"/>
      <c r="G111" s="48"/>
      <c r="H111" s="48"/>
      <c r="I111" s="92"/>
      <c r="J111" s="39"/>
      <c r="K111" s="39"/>
      <c r="L111" s="39"/>
      <c r="M111" s="40"/>
    </row>
    <row r="112" spans="1:13" ht="15" hidden="1" customHeight="1" x14ac:dyDescent="0.25">
      <c r="A112" s="43" t="s">
        <v>74</v>
      </c>
      <c r="B112" s="39"/>
      <c r="C112" s="39"/>
      <c r="D112" s="39"/>
      <c r="E112" s="75"/>
      <c r="F112" s="48"/>
      <c r="G112" s="48"/>
      <c r="H112" s="48"/>
      <c r="I112" s="92"/>
      <c r="J112" s="39"/>
      <c r="K112" s="39"/>
      <c r="L112" s="39"/>
      <c r="M112" s="40"/>
    </row>
    <row r="113" spans="1:13" ht="15" hidden="1" customHeight="1" x14ac:dyDescent="0.25">
      <c r="A113" s="39" t="s">
        <v>77</v>
      </c>
      <c r="B113" s="39"/>
      <c r="C113" s="39"/>
      <c r="D113" s="39"/>
      <c r="E113" s="74" t="s">
        <v>72</v>
      </c>
      <c r="F113" s="48"/>
      <c r="G113" s="48"/>
      <c r="H113" s="48"/>
      <c r="I113" s="92"/>
      <c r="J113" s="39"/>
      <c r="K113" s="39"/>
      <c r="L113" s="39"/>
      <c r="M113" s="40"/>
    </row>
    <row r="114" spans="1:13" ht="15" hidden="1" customHeight="1" x14ac:dyDescent="0.25">
      <c r="A114" s="39" t="s">
        <v>75</v>
      </c>
      <c r="B114" s="39"/>
      <c r="C114" s="39"/>
      <c r="D114" s="39"/>
      <c r="E114" s="74" t="s">
        <v>76</v>
      </c>
      <c r="F114" s="48"/>
      <c r="G114" s="48"/>
      <c r="H114" s="48"/>
      <c r="I114" s="93"/>
      <c r="J114" s="39"/>
      <c r="K114" s="39"/>
      <c r="L114" s="39"/>
      <c r="M114" s="40"/>
    </row>
    <row r="115" spans="1:13" ht="15" hidden="1" customHeight="1" x14ac:dyDescent="0.25">
      <c r="A115" s="39"/>
      <c r="B115" s="39"/>
      <c r="C115" s="39"/>
      <c r="D115" s="39"/>
      <c r="E115" s="47"/>
      <c r="F115" s="48"/>
      <c r="G115" s="48"/>
      <c r="H115" s="48"/>
      <c r="I115" s="48"/>
      <c r="J115" s="39"/>
      <c r="K115" s="39"/>
      <c r="L115" s="39"/>
      <c r="M115" s="40"/>
    </row>
    <row r="116" spans="1:13" ht="15" hidden="1" customHeight="1" x14ac:dyDescent="0.25">
      <c r="A116" s="41" t="s">
        <v>98</v>
      </c>
      <c r="B116" s="39"/>
      <c r="C116" s="39"/>
      <c r="D116" s="39"/>
      <c r="E116" s="47"/>
      <c r="F116" s="48"/>
      <c r="G116" s="48"/>
      <c r="H116" s="48"/>
      <c r="I116" s="48"/>
      <c r="J116" s="39"/>
      <c r="K116" s="39"/>
      <c r="L116" s="39"/>
      <c r="M116" s="40"/>
    </row>
    <row r="117" spans="1:13" ht="15" hidden="1" customHeight="1" x14ac:dyDescent="0.25">
      <c r="A117" s="39" t="s">
        <v>79</v>
      </c>
      <c r="B117" s="39"/>
      <c r="C117" s="39"/>
      <c r="D117" s="39"/>
      <c r="E117" s="47">
        <f>33*15000</f>
        <v>495000</v>
      </c>
      <c r="F117" s="48"/>
      <c r="G117" s="48"/>
      <c r="H117" s="48"/>
      <c r="I117" s="94" t="s">
        <v>95</v>
      </c>
      <c r="J117" s="39"/>
      <c r="K117" s="39"/>
      <c r="L117" s="39"/>
      <c r="M117" s="40"/>
    </row>
    <row r="118" spans="1:13" ht="15" hidden="1" customHeight="1" x14ac:dyDescent="0.25">
      <c r="A118" s="39" t="s">
        <v>80</v>
      </c>
      <c r="B118" s="39"/>
      <c r="C118" s="39"/>
      <c r="D118" s="47">
        <f>15000*20</f>
        <v>300000</v>
      </c>
      <c r="E118" s="47"/>
      <c r="F118" s="48"/>
      <c r="G118" s="48"/>
      <c r="H118" s="48"/>
      <c r="I118" s="95"/>
      <c r="J118" s="39"/>
      <c r="K118" s="39"/>
      <c r="L118" s="39"/>
      <c r="M118" s="40"/>
    </row>
    <row r="119" spans="1:13" ht="15" hidden="1" customHeight="1" x14ac:dyDescent="0.25">
      <c r="A119" s="39" t="s">
        <v>94</v>
      </c>
      <c r="B119" s="39"/>
      <c r="C119" s="39"/>
      <c r="D119" s="47">
        <f>4*15000</f>
        <v>60000</v>
      </c>
      <c r="E119" s="47"/>
      <c r="F119" s="48"/>
      <c r="G119" s="48"/>
      <c r="H119" s="48"/>
      <c r="I119" s="95"/>
      <c r="J119" s="39"/>
      <c r="K119" s="39"/>
      <c r="L119" s="39"/>
      <c r="M119" s="40"/>
    </row>
    <row r="120" spans="1:13" ht="15" hidden="1" customHeight="1" x14ac:dyDescent="0.25">
      <c r="A120" s="39" t="s">
        <v>81</v>
      </c>
      <c r="B120" s="39"/>
      <c r="C120" s="39"/>
      <c r="D120" s="60">
        <f>+I105</f>
        <v>15000</v>
      </c>
      <c r="E120" s="57">
        <f>-(SUM(D118:D120))</f>
        <v>-375000</v>
      </c>
      <c r="F120" s="48"/>
      <c r="G120" s="48"/>
      <c r="H120" s="48"/>
      <c r="I120" s="95"/>
      <c r="J120" s="39"/>
      <c r="K120" s="39"/>
      <c r="L120" s="39"/>
      <c r="M120" s="40"/>
    </row>
    <row r="121" spans="1:13" ht="15" hidden="1" customHeight="1" x14ac:dyDescent="0.25">
      <c r="A121" s="39"/>
      <c r="B121" s="39"/>
      <c r="C121" s="39"/>
      <c r="D121" s="58" t="s">
        <v>82</v>
      </c>
      <c r="E121" s="47">
        <f>+E117+E120</f>
        <v>120000</v>
      </c>
      <c r="F121" s="48"/>
      <c r="G121" s="48"/>
      <c r="H121" s="48"/>
      <c r="I121" s="95"/>
      <c r="J121" s="39"/>
      <c r="K121" s="39"/>
      <c r="L121" s="39"/>
      <c r="M121" s="40"/>
    </row>
    <row r="122" spans="1:13" ht="15" hidden="1" customHeight="1" x14ac:dyDescent="0.25">
      <c r="A122" s="39"/>
      <c r="B122" s="39"/>
      <c r="C122" s="39"/>
      <c r="D122" s="58" t="s">
        <v>83</v>
      </c>
      <c r="E122" s="47">
        <f>+E121/2</f>
        <v>60000</v>
      </c>
      <c r="F122" s="48"/>
      <c r="G122" s="48"/>
      <c r="H122" s="48"/>
      <c r="I122" s="96"/>
      <c r="J122" s="39"/>
      <c r="K122" s="39"/>
      <c r="L122" s="39"/>
      <c r="M122" s="40"/>
    </row>
    <row r="123" spans="1:13" ht="15" customHeight="1" x14ac:dyDescent="0.25">
      <c r="A123" s="39"/>
      <c r="B123" s="39"/>
      <c r="C123" s="39"/>
      <c r="D123" s="58"/>
      <c r="E123" s="47"/>
      <c r="F123" s="48"/>
      <c r="G123" s="48"/>
      <c r="H123" s="48"/>
      <c r="I123" s="48"/>
      <c r="J123" s="39"/>
      <c r="K123" s="39"/>
      <c r="L123" s="39"/>
      <c r="M123" s="40"/>
    </row>
    <row r="124" spans="1:13" ht="15" customHeight="1" x14ac:dyDescent="0.25">
      <c r="A124" s="46" t="s">
        <v>104</v>
      </c>
      <c r="B124" s="41"/>
      <c r="C124" s="41"/>
      <c r="D124" s="39"/>
      <c r="E124" s="49"/>
      <c r="F124" s="48"/>
      <c r="G124" s="48"/>
      <c r="H124" s="48"/>
      <c r="I124" s="48"/>
      <c r="J124" s="39"/>
      <c r="K124" s="39"/>
      <c r="L124" s="39"/>
      <c r="M124" s="40"/>
    </row>
    <row r="125" spans="1:13" ht="15" customHeight="1" x14ac:dyDescent="0.25">
      <c r="A125" s="46" t="s">
        <v>109</v>
      </c>
      <c r="B125" s="41"/>
      <c r="C125" s="41"/>
      <c r="D125" s="39"/>
      <c r="E125" s="49"/>
      <c r="F125" s="48"/>
      <c r="G125" s="48"/>
      <c r="H125" s="48"/>
      <c r="I125" s="48"/>
      <c r="J125" s="39"/>
      <c r="K125" s="39"/>
      <c r="L125" s="39"/>
      <c r="M125" s="40"/>
    </row>
    <row r="126" spans="1:13" ht="15" hidden="1" customHeight="1" x14ac:dyDescent="0.25">
      <c r="A126" s="65" t="s">
        <v>106</v>
      </c>
      <c r="B126" s="41"/>
      <c r="C126" s="41"/>
      <c r="D126" s="39"/>
      <c r="E126" s="49"/>
      <c r="F126" s="87" t="s">
        <v>148</v>
      </c>
      <c r="G126" s="48"/>
      <c r="H126" s="48"/>
      <c r="I126" s="48"/>
      <c r="J126" s="39"/>
      <c r="K126" s="39"/>
      <c r="L126" s="39"/>
      <c r="M126" s="40"/>
    </row>
    <row r="127" spans="1:13" ht="15" hidden="1" customHeight="1" x14ac:dyDescent="0.25">
      <c r="A127" s="64" t="s">
        <v>118</v>
      </c>
      <c r="B127" s="41"/>
      <c r="C127" s="41"/>
      <c r="D127" s="39"/>
      <c r="E127" s="49"/>
      <c r="F127" s="86">
        <v>0</v>
      </c>
      <c r="G127" s="48">
        <v>-60</v>
      </c>
      <c r="H127" s="48">
        <v>-200</v>
      </c>
      <c r="I127" s="48">
        <v>-150</v>
      </c>
      <c r="J127" s="39"/>
      <c r="K127" s="39"/>
      <c r="L127" s="39"/>
      <c r="M127" s="40"/>
    </row>
    <row r="128" spans="1:13" ht="15" hidden="1" customHeight="1" x14ac:dyDescent="0.25">
      <c r="A128" s="64" t="s">
        <v>110</v>
      </c>
      <c r="B128" s="41"/>
      <c r="C128" s="41"/>
      <c r="D128" s="39"/>
      <c r="E128" s="49"/>
      <c r="F128" s="48">
        <v>2000</v>
      </c>
      <c r="G128" s="48">
        <v>0</v>
      </c>
      <c r="H128" s="48">
        <v>5000</v>
      </c>
      <c r="I128" s="48">
        <v>0</v>
      </c>
      <c r="J128" s="39"/>
      <c r="K128" s="39"/>
      <c r="L128" s="39"/>
      <c r="M128" s="40"/>
    </row>
    <row r="129" spans="1:13" ht="15" hidden="1" customHeight="1" x14ac:dyDescent="0.25">
      <c r="A129" s="44" t="s">
        <v>113</v>
      </c>
      <c r="B129" s="41"/>
      <c r="C129" s="41"/>
      <c r="D129" s="39"/>
      <c r="E129" s="49"/>
      <c r="F129" s="48"/>
      <c r="G129" s="48"/>
      <c r="H129" s="48"/>
      <c r="I129" s="48"/>
      <c r="J129" s="39"/>
      <c r="K129" s="39"/>
      <c r="L129" s="39"/>
      <c r="M129" s="40"/>
    </row>
    <row r="130" spans="1:13" ht="15" hidden="1" customHeight="1" x14ac:dyDescent="0.25">
      <c r="A130" s="44" t="s">
        <v>115</v>
      </c>
      <c r="B130" s="41"/>
      <c r="C130" s="41"/>
      <c r="D130" s="39"/>
      <c r="E130" s="49"/>
      <c r="F130" s="48"/>
      <c r="G130" s="48"/>
      <c r="H130" s="48"/>
      <c r="I130" s="48"/>
      <c r="J130" s="39"/>
      <c r="K130" s="39"/>
      <c r="L130" s="39"/>
      <c r="M130" s="40"/>
    </row>
    <row r="131" spans="1:13" ht="15" hidden="1" customHeight="1" x14ac:dyDescent="0.25">
      <c r="A131" s="44" t="s">
        <v>147</v>
      </c>
      <c r="B131" s="41"/>
      <c r="C131" s="41"/>
      <c r="D131" s="39"/>
      <c r="E131" s="49"/>
      <c r="F131" s="48"/>
      <c r="G131" s="48"/>
      <c r="H131" s="48"/>
      <c r="I131" s="48"/>
      <c r="J131" s="39"/>
      <c r="K131" s="39"/>
      <c r="L131" s="39"/>
      <c r="M131" s="40"/>
    </row>
    <row r="132" spans="1:13" ht="15" hidden="1" customHeight="1" x14ac:dyDescent="0.25">
      <c r="A132" s="39"/>
      <c r="B132" s="41"/>
      <c r="C132" s="41"/>
      <c r="D132" s="39"/>
      <c r="E132" s="49"/>
      <c r="F132" s="48"/>
      <c r="G132" s="48"/>
      <c r="H132" s="48"/>
      <c r="I132" s="48"/>
      <c r="J132" s="39"/>
      <c r="K132" s="39"/>
      <c r="L132" s="39"/>
      <c r="M132" s="40"/>
    </row>
    <row r="133" spans="1:13" ht="15" hidden="1" customHeight="1" x14ac:dyDescent="0.25">
      <c r="A133" s="65" t="s">
        <v>107</v>
      </c>
      <c r="B133" s="41"/>
      <c r="C133" s="41"/>
      <c r="D133" s="39"/>
      <c r="E133" s="49"/>
      <c r="F133" s="48"/>
      <c r="G133" s="48"/>
      <c r="H133" s="48"/>
      <c r="I133" s="48"/>
      <c r="J133" s="39"/>
      <c r="K133" s="39"/>
      <c r="L133" s="39"/>
      <c r="M133" s="40"/>
    </row>
    <row r="134" spans="1:13" ht="15" hidden="1" customHeight="1" x14ac:dyDescent="0.25">
      <c r="A134" s="64" t="s">
        <v>111</v>
      </c>
      <c r="B134" s="41"/>
      <c r="C134" s="41"/>
      <c r="D134" s="39"/>
      <c r="E134" s="49"/>
      <c r="F134" s="48">
        <v>0</v>
      </c>
      <c r="G134" s="48">
        <v>0</v>
      </c>
      <c r="H134" s="48">
        <v>0</v>
      </c>
      <c r="I134" s="48">
        <v>-700</v>
      </c>
      <c r="J134" s="39"/>
      <c r="K134" s="39"/>
      <c r="L134" s="39"/>
      <c r="M134" s="40"/>
    </row>
    <row r="135" spans="1:13" ht="15" hidden="1" customHeight="1" x14ac:dyDescent="0.25">
      <c r="A135" s="64" t="s">
        <v>112</v>
      </c>
      <c r="B135" s="41"/>
      <c r="C135" s="41"/>
      <c r="D135" s="39"/>
      <c r="E135" s="49"/>
      <c r="F135" s="48">
        <v>0</v>
      </c>
      <c r="G135" s="66" t="s">
        <v>116</v>
      </c>
      <c r="H135" s="66" t="s">
        <v>116</v>
      </c>
      <c r="I135" s="48">
        <v>0</v>
      </c>
      <c r="J135" s="39"/>
      <c r="K135" s="39"/>
      <c r="L135" s="39"/>
      <c r="M135" s="40"/>
    </row>
    <row r="136" spans="1:13" ht="15" hidden="1" customHeight="1" x14ac:dyDescent="0.25">
      <c r="A136" s="44" t="s">
        <v>114</v>
      </c>
      <c r="B136" s="41"/>
      <c r="C136" s="41"/>
      <c r="D136" s="39"/>
      <c r="E136" s="49"/>
      <c r="F136" s="48"/>
      <c r="G136" s="48"/>
      <c r="H136" s="48"/>
      <c r="I136" s="48"/>
      <c r="J136" s="39"/>
      <c r="K136" s="39"/>
      <c r="L136" s="39"/>
      <c r="M136" s="40"/>
    </row>
    <row r="137" spans="1:13" ht="15" hidden="1" customHeight="1" x14ac:dyDescent="0.25">
      <c r="A137" s="44" t="s">
        <v>115</v>
      </c>
      <c r="B137" s="41"/>
      <c r="C137" s="41"/>
      <c r="D137" s="39"/>
      <c r="E137" s="49"/>
      <c r="F137" s="48"/>
      <c r="G137" s="48"/>
      <c r="H137" s="48"/>
      <c r="I137" s="48"/>
      <c r="J137" s="39"/>
      <c r="K137" s="39"/>
      <c r="L137" s="39"/>
      <c r="M137" s="40"/>
    </row>
    <row r="138" spans="1:13" ht="15" hidden="1" customHeight="1" x14ac:dyDescent="0.25">
      <c r="B138" s="41"/>
      <c r="C138" s="41"/>
      <c r="D138" s="39"/>
      <c r="E138" s="49"/>
      <c r="F138" s="48"/>
      <c r="G138" s="48"/>
      <c r="H138" s="48"/>
      <c r="I138" s="48"/>
      <c r="J138" s="39"/>
      <c r="K138" s="39"/>
      <c r="L138" s="39"/>
      <c r="M138" s="40"/>
    </row>
    <row r="139" spans="1:13" ht="15" hidden="1" customHeight="1" x14ac:dyDescent="0.25">
      <c r="A139" s="65" t="s">
        <v>108</v>
      </c>
      <c r="B139" s="41"/>
      <c r="C139" s="41"/>
      <c r="D139" s="39"/>
      <c r="E139" s="49"/>
      <c r="F139" s="48"/>
      <c r="G139" s="48"/>
      <c r="H139" s="48"/>
      <c r="I139" s="48"/>
      <c r="J139" s="39"/>
      <c r="K139" s="39"/>
      <c r="L139" s="39"/>
      <c r="M139" s="40"/>
    </row>
    <row r="140" spans="1:13" ht="15" hidden="1" customHeight="1" x14ac:dyDescent="0.25">
      <c r="A140" s="64" t="s">
        <v>111</v>
      </c>
      <c r="B140" s="41"/>
      <c r="C140" s="41"/>
      <c r="D140" s="39"/>
      <c r="E140" s="49"/>
      <c r="F140" s="48">
        <v>-168</v>
      </c>
      <c r="G140" s="48">
        <v>-126</v>
      </c>
      <c r="H140" s="48">
        <v>-336</v>
      </c>
      <c r="I140" s="48">
        <v>0</v>
      </c>
      <c r="J140" s="39"/>
      <c r="K140" s="39"/>
      <c r="L140" s="39"/>
      <c r="M140" s="40"/>
    </row>
    <row r="141" spans="1:13" ht="15" hidden="1" customHeight="1" x14ac:dyDescent="0.25">
      <c r="A141" s="64" t="s">
        <v>117</v>
      </c>
      <c r="B141" s="41"/>
      <c r="C141" s="41"/>
      <c r="D141" s="39"/>
      <c r="E141" s="49"/>
      <c r="F141" s="48">
        <v>0</v>
      </c>
      <c r="G141" s="48">
        <v>0</v>
      </c>
      <c r="H141" s="48">
        <v>0</v>
      </c>
      <c r="I141" s="48">
        <v>0</v>
      </c>
      <c r="J141" s="39"/>
      <c r="K141" s="39"/>
      <c r="L141" s="39"/>
      <c r="M141" s="40"/>
    </row>
    <row r="142" spans="1:13" ht="15" hidden="1" customHeight="1" x14ac:dyDescent="0.25">
      <c r="A142" s="44" t="s">
        <v>115</v>
      </c>
      <c r="B142" s="41"/>
      <c r="C142" s="41"/>
      <c r="D142" s="39"/>
      <c r="E142" s="49"/>
      <c r="F142" s="48"/>
      <c r="G142" s="48"/>
      <c r="H142" s="48"/>
      <c r="I142" s="48"/>
      <c r="J142" s="39"/>
      <c r="K142" s="39"/>
      <c r="L142" s="39"/>
      <c r="M142" s="40"/>
    </row>
    <row r="143" spans="1:13" ht="15" hidden="1" customHeight="1" x14ac:dyDescent="0.25">
      <c r="A143" s="39"/>
      <c r="B143" s="41"/>
      <c r="C143" s="41"/>
      <c r="D143" s="39"/>
      <c r="E143" s="49"/>
      <c r="F143" s="48"/>
      <c r="G143" s="48"/>
      <c r="H143" s="48"/>
      <c r="I143" s="48"/>
      <c r="J143" s="39"/>
      <c r="K143" s="39"/>
      <c r="L143" s="39"/>
      <c r="M143" s="40"/>
    </row>
    <row r="144" spans="1:13" ht="15" hidden="1" customHeight="1" x14ac:dyDescent="0.25">
      <c r="A144" s="46" t="s">
        <v>105</v>
      </c>
      <c r="B144" s="41"/>
      <c r="C144" s="41"/>
      <c r="D144" s="39"/>
      <c r="E144" s="49"/>
      <c r="F144" s="48"/>
      <c r="G144" s="48"/>
      <c r="H144" s="48"/>
      <c r="I144" s="48"/>
      <c r="J144" s="39"/>
      <c r="K144" s="67" t="s">
        <v>122</v>
      </c>
      <c r="L144" s="77">
        <v>0.05</v>
      </c>
      <c r="M144" s="40"/>
    </row>
    <row r="145" spans="1:13" ht="15" hidden="1" customHeight="1" x14ac:dyDescent="0.25">
      <c r="A145" s="41" t="s">
        <v>119</v>
      </c>
      <c r="B145" s="41"/>
      <c r="C145" s="41"/>
      <c r="D145" s="39"/>
      <c r="E145" s="49"/>
      <c r="F145" s="48"/>
      <c r="G145" s="48"/>
      <c r="H145" s="48"/>
      <c r="I145" s="48"/>
      <c r="J145" s="39"/>
      <c r="K145" s="67" t="s">
        <v>123</v>
      </c>
      <c r="L145" s="78">
        <f>9.975/100</f>
        <v>9.9749999999999991E-2</v>
      </c>
      <c r="M145" s="40"/>
    </row>
    <row r="146" spans="1:13" ht="15" hidden="1" customHeight="1" x14ac:dyDescent="0.25">
      <c r="A146" s="64" t="s">
        <v>134</v>
      </c>
      <c r="B146" s="41"/>
      <c r="C146" s="41"/>
      <c r="D146" s="44"/>
      <c r="E146" s="69">
        <v>2200</v>
      </c>
      <c r="F146" s="48"/>
      <c r="G146" s="48"/>
      <c r="H146" s="48"/>
      <c r="I146" s="48"/>
      <c r="J146" s="39"/>
      <c r="K146" s="39"/>
      <c r="L146" s="39"/>
      <c r="M146" s="40"/>
    </row>
    <row r="147" spans="1:13" ht="15" hidden="1" customHeight="1" x14ac:dyDescent="0.25">
      <c r="A147" s="39" t="s">
        <v>152</v>
      </c>
      <c r="B147" s="41"/>
      <c r="C147" s="41"/>
      <c r="D147" s="44"/>
      <c r="E147" s="70">
        <f>(1050*12)*(1+($L$144+$L$145))</f>
        <v>14486.85</v>
      </c>
      <c r="F147" s="48"/>
      <c r="G147" s="48"/>
      <c r="H147" s="48"/>
      <c r="I147" s="48"/>
      <c r="J147" s="39"/>
      <c r="K147" s="85">
        <f>+K148*12</f>
        <v>14486.849999999999</v>
      </c>
      <c r="M147" s="40"/>
    </row>
    <row r="148" spans="1:13" ht="15" hidden="1" customHeight="1" x14ac:dyDescent="0.25">
      <c r="A148" s="39" t="s">
        <v>149</v>
      </c>
      <c r="B148" s="41"/>
      <c r="C148" s="41"/>
      <c r="D148" s="44"/>
      <c r="E148" s="71"/>
      <c r="F148" s="48"/>
      <c r="G148" s="48"/>
      <c r="H148" s="48"/>
      <c r="I148" s="48"/>
      <c r="J148" s="39"/>
      <c r="K148" s="85">
        <f>1050*(1+($L$144+$L$145))</f>
        <v>1207.2375</v>
      </c>
      <c r="M148" s="40"/>
    </row>
    <row r="149" spans="1:13" ht="15" hidden="1" customHeight="1" x14ac:dyDescent="0.25">
      <c r="A149" s="39"/>
      <c r="B149" s="41"/>
      <c r="C149" s="41"/>
      <c r="D149" s="44"/>
      <c r="E149" s="71"/>
      <c r="F149" s="48"/>
      <c r="G149" s="48"/>
      <c r="H149" s="48"/>
      <c r="I149" s="48"/>
      <c r="J149" s="39"/>
      <c r="K149" s="39"/>
      <c r="L149" s="39"/>
      <c r="M149" s="40"/>
    </row>
    <row r="150" spans="1:13" ht="15" hidden="1" customHeight="1" x14ac:dyDescent="0.25">
      <c r="A150" s="41" t="s">
        <v>120</v>
      </c>
      <c r="B150" s="41"/>
      <c r="C150" s="41"/>
      <c r="D150" s="44"/>
      <c r="E150" s="71"/>
      <c r="F150" s="48"/>
      <c r="G150" s="48"/>
      <c r="H150" s="48"/>
      <c r="I150" s="48"/>
      <c r="J150" s="39"/>
      <c r="K150" s="39"/>
      <c r="L150" s="39"/>
      <c r="M150" s="40"/>
    </row>
    <row r="151" spans="1:13" ht="15" hidden="1" customHeight="1" x14ac:dyDescent="0.25">
      <c r="A151" s="39" t="s">
        <v>131</v>
      </c>
      <c r="B151" s="41"/>
      <c r="C151" s="41"/>
      <c r="D151" s="44"/>
      <c r="E151" s="70">
        <v>0</v>
      </c>
      <c r="F151" s="48"/>
      <c r="G151" s="48"/>
      <c r="H151" s="48"/>
      <c r="I151" s="48"/>
      <c r="J151" s="39"/>
      <c r="K151" s="39"/>
      <c r="L151" s="39"/>
      <c r="M151" s="40"/>
    </row>
    <row r="152" spans="1:13" ht="15" hidden="1" customHeight="1" x14ac:dyDescent="0.25">
      <c r="A152" s="39"/>
      <c r="B152" s="41"/>
      <c r="C152" s="41"/>
      <c r="D152" s="44"/>
      <c r="E152" s="71"/>
      <c r="F152" s="48"/>
      <c r="G152" s="48"/>
      <c r="H152" s="48"/>
      <c r="I152" s="48"/>
      <c r="J152" s="39"/>
      <c r="K152" s="39"/>
      <c r="L152" s="39"/>
      <c r="M152" s="40"/>
    </row>
    <row r="153" spans="1:13" ht="15" hidden="1" customHeight="1" x14ac:dyDescent="0.25">
      <c r="A153" s="41" t="s">
        <v>121</v>
      </c>
      <c r="B153" s="41"/>
      <c r="C153" s="41"/>
      <c r="D153" s="44"/>
      <c r="E153" s="71"/>
      <c r="F153" s="48"/>
      <c r="G153" s="48"/>
      <c r="H153" s="48"/>
      <c r="I153" s="48"/>
      <c r="J153" s="39"/>
      <c r="K153" s="39"/>
      <c r="L153" s="39"/>
      <c r="M153" s="40"/>
    </row>
    <row r="154" spans="1:13" ht="15" hidden="1" customHeight="1" x14ac:dyDescent="0.25">
      <c r="A154" s="39" t="s">
        <v>124</v>
      </c>
      <c r="B154" s="41"/>
      <c r="C154" s="41"/>
      <c r="D154" s="44"/>
      <c r="E154" s="70">
        <v>0</v>
      </c>
      <c r="F154" s="48"/>
      <c r="G154" s="48"/>
      <c r="H154" s="48"/>
      <c r="I154" s="48"/>
      <c r="J154" s="39"/>
      <c r="K154" s="39"/>
      <c r="L154" s="39"/>
      <c r="M154" s="40"/>
    </row>
    <row r="155" spans="1:13" ht="15" hidden="1" customHeight="1" x14ac:dyDescent="0.25">
      <c r="A155" s="39"/>
      <c r="B155" s="41"/>
      <c r="C155" s="41"/>
      <c r="D155" s="68" t="s">
        <v>126</v>
      </c>
      <c r="E155" s="72">
        <f>SUM(E146:E154)</f>
        <v>16686.849999999999</v>
      </c>
      <c r="F155" s="48"/>
      <c r="G155" s="48"/>
      <c r="H155" s="48"/>
      <c r="I155" s="48"/>
      <c r="J155" s="39"/>
      <c r="K155" s="39"/>
      <c r="L155" s="39"/>
      <c r="M155" s="40"/>
    </row>
    <row r="156" spans="1:13" ht="15" hidden="1" customHeight="1" thickBot="1" x14ac:dyDescent="0.3">
      <c r="A156" s="39"/>
      <c r="B156" s="41"/>
      <c r="C156" s="41"/>
      <c r="D156" s="44"/>
      <c r="E156" s="73" t="s">
        <v>125</v>
      </c>
      <c r="F156" s="48">
        <f>-(E155*21/25)</f>
        <v>-14016.954</v>
      </c>
      <c r="G156" s="48"/>
      <c r="H156" s="48"/>
      <c r="I156" s="48"/>
      <c r="J156" s="39"/>
      <c r="K156" s="39"/>
      <c r="L156" s="39"/>
      <c r="M156" s="40"/>
    </row>
    <row r="157" spans="1:13" ht="15" hidden="1" customHeight="1" thickTop="1" x14ac:dyDescent="0.25">
      <c r="A157" s="39"/>
      <c r="B157" s="41"/>
      <c r="C157" s="41"/>
      <c r="D157" s="44"/>
      <c r="E157" s="52"/>
      <c r="F157" s="48"/>
      <c r="G157" s="48"/>
      <c r="H157" s="48"/>
      <c r="I157" s="48"/>
      <c r="J157" s="39"/>
      <c r="K157" s="39"/>
      <c r="L157" s="39"/>
      <c r="M157" s="40"/>
    </row>
    <row r="158" spans="1:13" ht="15" hidden="1" customHeight="1" x14ac:dyDescent="0.25">
      <c r="A158" s="41" t="s">
        <v>136</v>
      </c>
      <c r="B158" s="41"/>
      <c r="C158" s="41"/>
      <c r="D158" s="44"/>
      <c r="E158" s="52"/>
      <c r="F158" s="48">
        <v>-850</v>
      </c>
      <c r="G158" s="48"/>
      <c r="H158" s="48"/>
      <c r="I158" s="48"/>
      <c r="J158" s="39"/>
      <c r="K158" s="39"/>
      <c r="L158" s="39"/>
      <c r="M158" s="40"/>
    </row>
    <row r="159" spans="1:13" ht="15" hidden="1" customHeight="1" x14ac:dyDescent="0.25">
      <c r="A159" s="39"/>
      <c r="B159" s="41"/>
      <c r="C159" s="41"/>
      <c r="D159" s="39"/>
      <c r="E159" s="49"/>
      <c r="F159" s="48"/>
      <c r="G159" s="48"/>
      <c r="H159" s="48"/>
      <c r="I159" s="48"/>
      <c r="J159" s="39"/>
      <c r="K159" s="39"/>
      <c r="L159" s="39"/>
      <c r="M159" s="40"/>
    </row>
    <row r="160" spans="1:13" ht="15" hidden="1" customHeight="1" x14ac:dyDescent="0.25">
      <c r="A160" s="41" t="s">
        <v>119</v>
      </c>
      <c r="B160" s="41"/>
      <c r="C160" s="41"/>
      <c r="D160" s="39"/>
      <c r="E160" s="49"/>
      <c r="F160" s="48"/>
      <c r="G160" s="48"/>
      <c r="H160" s="48"/>
      <c r="I160" s="48"/>
      <c r="J160" s="39"/>
      <c r="K160" s="39"/>
      <c r="L160" s="39"/>
      <c r="M160" s="40"/>
    </row>
    <row r="161" spans="1:13" ht="15" hidden="1" customHeight="1" x14ac:dyDescent="0.25">
      <c r="A161" s="64" t="s">
        <v>134</v>
      </c>
      <c r="B161" s="41"/>
      <c r="C161" s="41"/>
      <c r="D161" s="44"/>
      <c r="E161" s="69">
        <v>2550</v>
      </c>
      <c r="F161" s="48"/>
      <c r="G161" s="48"/>
      <c r="H161" s="48"/>
      <c r="I161" s="48"/>
      <c r="J161" s="39"/>
      <c r="K161" s="39"/>
      <c r="L161" s="39"/>
      <c r="M161" s="40"/>
    </row>
    <row r="162" spans="1:13" ht="15" hidden="1" customHeight="1" x14ac:dyDescent="0.25">
      <c r="A162" s="39" t="s">
        <v>127</v>
      </c>
      <c r="B162" s="41"/>
      <c r="C162" s="41"/>
      <c r="D162" s="44"/>
      <c r="E162" s="70">
        <v>0</v>
      </c>
      <c r="F162" s="48"/>
      <c r="G162" s="48"/>
      <c r="H162" s="48"/>
      <c r="I162" s="48"/>
      <c r="J162" s="39"/>
      <c r="K162" s="39"/>
      <c r="L162" s="39"/>
      <c r="M162" s="40"/>
    </row>
    <row r="163" spans="1:13" ht="15" hidden="1" customHeight="1" x14ac:dyDescent="0.25">
      <c r="A163" s="39"/>
      <c r="B163" s="41"/>
      <c r="C163" s="41"/>
      <c r="D163" s="44"/>
      <c r="E163" s="71"/>
      <c r="F163" s="48"/>
      <c r="G163" s="48"/>
      <c r="H163" s="48"/>
      <c r="I163" s="48"/>
      <c r="J163" s="39"/>
      <c r="K163" s="39"/>
      <c r="L163" s="39"/>
      <c r="M163" s="40"/>
    </row>
    <row r="164" spans="1:13" ht="15" hidden="1" customHeight="1" x14ac:dyDescent="0.25">
      <c r="A164" s="41" t="s">
        <v>120</v>
      </c>
      <c r="B164" s="41"/>
      <c r="C164" s="41"/>
      <c r="D164" s="44"/>
      <c r="E164" s="71"/>
      <c r="F164" s="48"/>
      <c r="G164" s="48"/>
      <c r="H164" s="48"/>
      <c r="I164" s="48"/>
      <c r="J164" s="39"/>
      <c r="K164" s="39"/>
      <c r="L164" s="39"/>
      <c r="M164" s="40"/>
    </row>
    <row r="165" spans="1:13" ht="15" hidden="1" customHeight="1" x14ac:dyDescent="0.25">
      <c r="A165" s="39" t="s">
        <v>128</v>
      </c>
      <c r="B165" s="41"/>
      <c r="C165" s="41"/>
      <c r="D165" s="44"/>
      <c r="E165" s="70">
        <v>3360</v>
      </c>
      <c r="F165" s="48"/>
      <c r="G165" s="48"/>
      <c r="H165" s="48"/>
      <c r="I165" s="48"/>
      <c r="J165" s="39"/>
      <c r="K165" s="39"/>
      <c r="L165" s="39"/>
      <c r="M165" s="40"/>
    </row>
    <row r="166" spans="1:13" ht="15" hidden="1" customHeight="1" x14ac:dyDescent="0.25">
      <c r="A166" s="39" t="s">
        <v>153</v>
      </c>
      <c r="B166" s="41"/>
      <c r="C166" s="41"/>
      <c r="D166" s="44"/>
      <c r="E166" s="71"/>
      <c r="F166" s="48"/>
      <c r="G166" s="48"/>
      <c r="H166" s="48"/>
      <c r="I166" s="48"/>
      <c r="J166" s="39"/>
      <c r="K166" s="85">
        <f>350*12</f>
        <v>4200</v>
      </c>
      <c r="L166" s="39"/>
      <c r="M166" s="40"/>
    </row>
    <row r="167" spans="1:13" ht="15" hidden="1" customHeight="1" x14ac:dyDescent="0.25">
      <c r="A167" s="39"/>
      <c r="B167" s="41"/>
      <c r="C167" s="41"/>
      <c r="D167" s="44"/>
      <c r="E167" s="71"/>
      <c r="F167" s="48"/>
      <c r="G167" s="48"/>
      <c r="H167" s="48"/>
      <c r="I167" s="48"/>
      <c r="J167" s="39"/>
      <c r="K167" s="39"/>
      <c r="L167" s="39"/>
      <c r="M167" s="40"/>
    </row>
    <row r="168" spans="1:13" ht="15" hidden="1" customHeight="1" x14ac:dyDescent="0.25">
      <c r="A168" s="41" t="s">
        <v>129</v>
      </c>
      <c r="B168" s="41"/>
      <c r="C168" s="41"/>
      <c r="D168" s="44"/>
      <c r="E168" s="71"/>
      <c r="F168" s="48"/>
      <c r="G168" s="48"/>
      <c r="H168" s="48"/>
      <c r="I168" s="48"/>
      <c r="J168" s="39"/>
      <c r="K168" s="44"/>
      <c r="L168" s="39"/>
      <c r="M168" s="40"/>
    </row>
    <row r="169" spans="1:13" ht="15" hidden="1" customHeight="1" x14ac:dyDescent="0.25">
      <c r="A169" s="39" t="s">
        <v>154</v>
      </c>
      <c r="B169" s="41"/>
      <c r="C169" s="41"/>
      <c r="D169" s="44"/>
      <c r="E169" s="71"/>
      <c r="F169" s="48"/>
      <c r="G169" s="48"/>
      <c r="H169" s="48"/>
      <c r="I169" s="48"/>
      <c r="J169" s="39"/>
      <c r="K169" s="44"/>
      <c r="L169" s="39"/>
      <c r="M169" s="40"/>
    </row>
    <row r="170" spans="1:13" ht="15" hidden="1" customHeight="1" x14ac:dyDescent="0.25">
      <c r="A170" s="39" t="s">
        <v>151</v>
      </c>
      <c r="B170" s="41"/>
      <c r="C170" s="41"/>
      <c r="D170" s="44"/>
      <c r="E170" s="70">
        <f>37000*(1+($L$144+$L$145))*0.3</f>
        <v>12762.225</v>
      </c>
      <c r="F170" s="48"/>
      <c r="G170" s="48"/>
      <c r="H170" s="48"/>
      <c r="I170" s="48"/>
      <c r="J170" s="39"/>
      <c r="K170" s="85">
        <f>+K171*0.3</f>
        <v>12762.225</v>
      </c>
      <c r="L170" s="39"/>
      <c r="M170" s="40"/>
    </row>
    <row r="171" spans="1:13" ht="15" hidden="1" customHeight="1" x14ac:dyDescent="0.25">
      <c r="A171" s="39" t="s">
        <v>150</v>
      </c>
      <c r="B171" s="41"/>
      <c r="C171" s="41"/>
      <c r="D171" s="44"/>
      <c r="E171" s="71"/>
      <c r="F171" s="48"/>
      <c r="G171" s="48"/>
      <c r="H171" s="48"/>
      <c r="I171" s="48"/>
      <c r="J171" s="39"/>
      <c r="K171" s="85">
        <f>37000*(1+($L$144+$L$145))</f>
        <v>42540.75</v>
      </c>
      <c r="L171" s="39"/>
      <c r="M171" s="40"/>
    </row>
    <row r="172" spans="1:13" ht="15" hidden="1" customHeight="1" x14ac:dyDescent="0.25">
      <c r="A172" s="39"/>
      <c r="B172" s="41"/>
      <c r="C172" s="41"/>
      <c r="D172" s="68" t="s">
        <v>126</v>
      </c>
      <c r="E172" s="72">
        <f>SUM(E161:E171)</f>
        <v>18672.224999999999</v>
      </c>
      <c r="F172" s="48"/>
      <c r="G172" s="48"/>
      <c r="H172" s="48"/>
      <c r="I172" s="48"/>
      <c r="J172" s="39"/>
      <c r="K172" s="44"/>
      <c r="L172" s="39"/>
      <c r="M172" s="40"/>
    </row>
    <row r="173" spans="1:13" ht="15" hidden="1" customHeight="1" thickBot="1" x14ac:dyDescent="0.3">
      <c r="A173" s="39"/>
      <c r="B173" s="41"/>
      <c r="C173" s="41"/>
      <c r="D173" s="44"/>
      <c r="E173" s="73" t="s">
        <v>130</v>
      </c>
      <c r="F173" s="48"/>
      <c r="G173" s="48">
        <f>-(E172*20/28)</f>
        <v>-13337.303571428571</v>
      </c>
      <c r="H173" s="48"/>
      <c r="I173" s="48"/>
      <c r="J173" s="39"/>
      <c r="K173" s="39"/>
      <c r="L173" s="39"/>
      <c r="M173" s="40"/>
    </row>
    <row r="174" spans="1:13" ht="15" hidden="1" customHeight="1" thickTop="1" x14ac:dyDescent="0.25">
      <c r="A174" s="39"/>
      <c r="B174" s="41"/>
      <c r="C174" s="41"/>
      <c r="D174" s="44"/>
      <c r="E174" s="52"/>
      <c r="F174" s="48"/>
      <c r="G174" s="48"/>
      <c r="H174" s="48"/>
      <c r="I174" s="48"/>
      <c r="J174" s="39"/>
      <c r="K174" s="39"/>
      <c r="L174" s="39"/>
      <c r="M174" s="40"/>
    </row>
    <row r="175" spans="1:13" ht="15" hidden="1" customHeight="1" x14ac:dyDescent="0.25">
      <c r="A175" s="41" t="s">
        <v>136</v>
      </c>
      <c r="B175" s="41"/>
      <c r="C175" s="41"/>
      <c r="D175" s="44"/>
      <c r="E175" s="52"/>
      <c r="F175" s="48"/>
      <c r="G175" s="48">
        <v>-1200</v>
      </c>
      <c r="H175" s="48"/>
      <c r="I175" s="48"/>
      <c r="J175" s="39"/>
      <c r="K175" s="39"/>
      <c r="L175" s="39"/>
      <c r="M175" s="40"/>
    </row>
    <row r="176" spans="1:13" ht="15" hidden="1" customHeight="1" x14ac:dyDescent="0.25">
      <c r="A176" s="39"/>
      <c r="B176" s="41"/>
      <c r="C176" s="41"/>
      <c r="D176" s="39"/>
      <c r="E176" s="49"/>
      <c r="F176" s="48"/>
      <c r="G176" s="48"/>
      <c r="H176" s="48"/>
      <c r="I176" s="48"/>
      <c r="J176" s="39"/>
      <c r="K176" s="39"/>
      <c r="L176" s="39"/>
      <c r="M176" s="40"/>
    </row>
    <row r="177" spans="1:13" ht="15" hidden="1" customHeight="1" x14ac:dyDescent="0.25">
      <c r="A177" s="41" t="s">
        <v>119</v>
      </c>
      <c r="B177" s="41"/>
      <c r="C177" s="41"/>
      <c r="D177" s="39"/>
      <c r="E177" s="49"/>
      <c r="F177" s="48"/>
      <c r="G177" s="48"/>
      <c r="H177" s="48"/>
      <c r="I177" s="48"/>
      <c r="J177" s="39"/>
      <c r="K177" s="39"/>
      <c r="L177" s="39"/>
      <c r="M177" s="40"/>
    </row>
    <row r="178" spans="1:13" ht="15" hidden="1" customHeight="1" x14ac:dyDescent="0.25">
      <c r="A178" s="64" t="s">
        <v>134</v>
      </c>
      <c r="B178" s="41"/>
      <c r="C178" s="41"/>
      <c r="D178" s="44"/>
      <c r="E178" s="69">
        <v>3200</v>
      </c>
      <c r="F178" s="48"/>
      <c r="G178" s="48"/>
      <c r="H178" s="48"/>
      <c r="I178" s="48"/>
      <c r="J178" s="39"/>
      <c r="K178" s="39"/>
      <c r="L178" s="39"/>
      <c r="M178" s="40"/>
    </row>
    <row r="179" spans="1:13" ht="15" hidden="1" customHeight="1" x14ac:dyDescent="0.25">
      <c r="A179" s="39" t="s">
        <v>127</v>
      </c>
      <c r="B179" s="41"/>
      <c r="C179" s="41"/>
      <c r="D179" s="44"/>
      <c r="E179" s="70">
        <v>0</v>
      </c>
      <c r="F179" s="48"/>
      <c r="G179" s="48"/>
      <c r="H179" s="48"/>
      <c r="I179" s="48"/>
      <c r="J179" s="39"/>
      <c r="K179" s="39"/>
      <c r="L179" s="39"/>
      <c r="M179" s="40"/>
    </row>
    <row r="180" spans="1:13" ht="15" hidden="1" customHeight="1" x14ac:dyDescent="0.25">
      <c r="A180" s="39"/>
      <c r="B180" s="41"/>
      <c r="C180" s="41"/>
      <c r="D180" s="44"/>
      <c r="E180" s="71"/>
      <c r="F180" s="48"/>
      <c r="G180" s="48"/>
      <c r="H180" s="48"/>
      <c r="I180" s="48"/>
      <c r="J180" s="39"/>
      <c r="K180" s="39"/>
      <c r="L180" s="39"/>
      <c r="M180" s="40"/>
    </row>
    <row r="181" spans="1:13" ht="15" hidden="1" customHeight="1" x14ac:dyDescent="0.25">
      <c r="A181" s="41" t="s">
        <v>120</v>
      </c>
      <c r="B181" s="41"/>
      <c r="C181" s="41"/>
      <c r="D181" s="44"/>
      <c r="E181" s="71"/>
      <c r="F181" s="48"/>
      <c r="G181" s="48"/>
      <c r="H181" s="48"/>
      <c r="I181" s="48"/>
      <c r="J181" s="39"/>
      <c r="K181" s="39"/>
      <c r="L181" s="39"/>
      <c r="M181" s="40"/>
    </row>
    <row r="182" spans="1:13" ht="15" hidden="1" customHeight="1" x14ac:dyDescent="0.25">
      <c r="A182" s="39" t="s">
        <v>131</v>
      </c>
      <c r="B182" s="41"/>
      <c r="C182" s="41"/>
      <c r="D182" s="44"/>
      <c r="E182" s="70">
        <v>0</v>
      </c>
      <c r="F182" s="48"/>
      <c r="G182" s="48"/>
      <c r="H182" s="48"/>
      <c r="I182" s="48"/>
      <c r="J182" s="39"/>
      <c r="K182" s="39"/>
      <c r="L182" s="39"/>
      <c r="M182" s="40"/>
    </row>
    <row r="183" spans="1:13" ht="15" hidden="1" customHeight="1" x14ac:dyDescent="0.25">
      <c r="A183" s="39"/>
      <c r="B183" s="41"/>
      <c r="C183" s="41"/>
      <c r="D183" s="44"/>
      <c r="E183" s="71"/>
      <c r="F183" s="48"/>
      <c r="G183" s="48"/>
      <c r="H183" s="48"/>
      <c r="I183" s="48"/>
      <c r="J183" s="39"/>
      <c r="K183" s="39"/>
      <c r="L183" s="39"/>
      <c r="M183" s="40"/>
    </row>
    <row r="184" spans="1:13" ht="15" hidden="1" customHeight="1" x14ac:dyDescent="0.25">
      <c r="A184" s="41" t="s">
        <v>132</v>
      </c>
      <c r="B184" s="41"/>
      <c r="C184" s="41"/>
      <c r="D184" s="44"/>
      <c r="E184" s="71"/>
      <c r="F184" s="48"/>
      <c r="G184" s="48"/>
      <c r="H184" s="48"/>
      <c r="I184" s="48"/>
      <c r="J184" s="39"/>
      <c r="K184" s="39"/>
      <c r="L184" s="39"/>
      <c r="M184" s="40"/>
    </row>
    <row r="185" spans="1:13" ht="15" hidden="1" customHeight="1" x14ac:dyDescent="0.25">
      <c r="A185" s="39" t="s">
        <v>156</v>
      </c>
      <c r="B185" s="41"/>
      <c r="C185" s="41"/>
      <c r="D185" s="44"/>
      <c r="E185" s="71"/>
      <c r="F185" s="48"/>
      <c r="G185" s="48"/>
      <c r="H185" s="48"/>
      <c r="I185" s="48"/>
      <c r="J185" s="39"/>
      <c r="K185" s="39"/>
      <c r="L185" s="39"/>
      <c r="M185" s="40"/>
    </row>
    <row r="186" spans="1:13" ht="15" hidden="1" customHeight="1" x14ac:dyDescent="0.25">
      <c r="A186" s="39" t="s">
        <v>155</v>
      </c>
      <c r="B186" s="41"/>
      <c r="C186" s="41"/>
      <c r="D186" s="44"/>
      <c r="E186" s="70">
        <f>61000*(1+($L$144+$L$145))*0.75</f>
        <v>52601.0625</v>
      </c>
      <c r="F186" s="48"/>
      <c r="G186" s="48"/>
      <c r="H186" s="48"/>
      <c r="I186" s="48"/>
      <c r="J186" s="39"/>
      <c r="L186" s="39"/>
      <c r="M186" s="40"/>
    </row>
    <row r="187" spans="1:13" ht="15" hidden="1" customHeight="1" x14ac:dyDescent="0.25">
      <c r="A187" s="39" t="s">
        <v>145</v>
      </c>
      <c r="B187" s="41"/>
      <c r="C187" s="41"/>
      <c r="D187" s="44"/>
      <c r="E187" s="71"/>
      <c r="F187" s="48"/>
      <c r="G187" s="48"/>
      <c r="H187" s="48"/>
      <c r="I187" s="48"/>
      <c r="J187" s="39"/>
      <c r="K187" s="85">
        <f>61000*(1+($L$144+$L$145))</f>
        <v>70134.75</v>
      </c>
      <c r="L187" s="39"/>
      <c r="M187" s="40"/>
    </row>
    <row r="188" spans="1:13" ht="15" hidden="1" customHeight="1" x14ac:dyDescent="0.25">
      <c r="A188" s="39"/>
      <c r="B188" s="41"/>
      <c r="C188" s="41"/>
      <c r="D188" s="68" t="s">
        <v>126</v>
      </c>
      <c r="E188" s="72">
        <f>SUM(E178:E187)</f>
        <v>55801.0625</v>
      </c>
      <c r="F188" s="48"/>
      <c r="G188" s="48"/>
      <c r="H188" s="48"/>
      <c r="I188" s="48"/>
      <c r="J188" s="39"/>
      <c r="K188" s="39"/>
      <c r="L188" s="39"/>
      <c r="M188" s="40"/>
    </row>
    <row r="189" spans="1:13" ht="15" hidden="1" customHeight="1" thickBot="1" x14ac:dyDescent="0.3">
      <c r="A189" s="39"/>
      <c r="B189" s="41"/>
      <c r="C189" s="41"/>
      <c r="D189" s="44"/>
      <c r="E189" s="73" t="s">
        <v>133</v>
      </c>
      <c r="F189" s="48"/>
      <c r="G189" s="48"/>
      <c r="H189" s="48">
        <f>-(E188*5/32)</f>
        <v>-8718.916015625</v>
      </c>
      <c r="I189" s="48"/>
      <c r="J189" s="39"/>
      <c r="K189" s="39"/>
      <c r="L189" s="39"/>
      <c r="M189" s="40"/>
    </row>
    <row r="190" spans="1:13" ht="15" hidden="1" customHeight="1" thickTop="1" x14ac:dyDescent="0.25">
      <c r="A190" s="39"/>
      <c r="B190" s="41"/>
      <c r="C190" s="41"/>
      <c r="D190" s="39"/>
      <c r="E190" s="49"/>
      <c r="F190" s="48"/>
      <c r="G190" s="48"/>
      <c r="H190" s="48"/>
      <c r="I190" s="48"/>
      <c r="J190" s="39"/>
      <c r="K190" s="39"/>
      <c r="L190" s="39"/>
      <c r="M190" s="40"/>
    </row>
    <row r="191" spans="1:13" ht="15" hidden="1" customHeight="1" x14ac:dyDescent="0.25">
      <c r="A191" s="41" t="s">
        <v>136</v>
      </c>
      <c r="B191" s="41"/>
      <c r="C191" s="41"/>
      <c r="D191" s="39"/>
      <c r="E191" s="49"/>
      <c r="F191" s="48"/>
      <c r="G191" s="48"/>
      <c r="H191" s="48">
        <v>0</v>
      </c>
      <c r="I191" s="48"/>
      <c r="J191" s="39"/>
      <c r="K191" s="39"/>
      <c r="L191" s="39"/>
      <c r="M191" s="40"/>
    </row>
    <row r="192" spans="1:13" ht="15" hidden="1" customHeight="1" x14ac:dyDescent="0.25">
      <c r="A192" s="39"/>
      <c r="B192" s="41"/>
      <c r="C192" s="41"/>
      <c r="D192" s="39"/>
      <c r="E192" s="49"/>
      <c r="F192" s="48"/>
      <c r="G192" s="48"/>
      <c r="H192" s="48"/>
      <c r="I192" s="48"/>
      <c r="J192" s="39"/>
      <c r="K192" s="39"/>
      <c r="L192" s="39"/>
      <c r="M192" s="40"/>
    </row>
    <row r="193" spans="1:13" ht="15" hidden="1" customHeight="1" x14ac:dyDescent="0.25">
      <c r="A193" s="41" t="s">
        <v>119</v>
      </c>
      <c r="B193" s="41"/>
      <c r="C193" s="41"/>
      <c r="D193" s="39"/>
      <c r="E193" s="49"/>
      <c r="F193" s="48"/>
      <c r="G193" s="48"/>
      <c r="H193" s="48"/>
      <c r="I193" s="48"/>
      <c r="J193" s="39"/>
      <c r="K193" s="39"/>
      <c r="L193" s="39"/>
      <c r="M193" s="40"/>
    </row>
    <row r="194" spans="1:13" ht="15" hidden="1" customHeight="1" x14ac:dyDescent="0.25">
      <c r="A194" s="64" t="s">
        <v>134</v>
      </c>
      <c r="B194" s="41"/>
      <c r="C194" s="41"/>
      <c r="D194" s="44"/>
      <c r="E194" s="69">
        <v>1150</v>
      </c>
      <c r="F194" s="48"/>
      <c r="G194" s="48"/>
      <c r="H194" s="48"/>
      <c r="I194" s="48"/>
      <c r="J194" s="39"/>
      <c r="K194" s="39"/>
      <c r="L194" s="39"/>
      <c r="M194" s="40"/>
    </row>
    <row r="195" spans="1:13" ht="15" hidden="1" customHeight="1" x14ac:dyDescent="0.25">
      <c r="A195" s="39" t="s">
        <v>127</v>
      </c>
      <c r="B195" s="41"/>
      <c r="C195" s="41"/>
      <c r="D195" s="44"/>
      <c r="E195" s="70">
        <v>0</v>
      </c>
      <c r="F195" s="48"/>
      <c r="G195" s="48"/>
      <c r="H195" s="48"/>
      <c r="I195" s="48"/>
      <c r="J195" s="39"/>
      <c r="K195" s="39"/>
      <c r="L195" s="39"/>
      <c r="M195" s="40"/>
    </row>
    <row r="196" spans="1:13" ht="15" hidden="1" customHeight="1" x14ac:dyDescent="0.25">
      <c r="A196" s="39"/>
      <c r="B196" s="41"/>
      <c r="C196" s="41"/>
      <c r="D196" s="44"/>
      <c r="E196" s="71"/>
      <c r="F196" s="48"/>
      <c r="G196" s="48"/>
      <c r="H196" s="48"/>
      <c r="I196" s="48"/>
      <c r="J196" s="39"/>
      <c r="K196" s="39"/>
      <c r="L196" s="39"/>
      <c r="M196" s="40"/>
    </row>
    <row r="197" spans="1:13" ht="15" hidden="1" customHeight="1" x14ac:dyDescent="0.25">
      <c r="A197" s="41" t="s">
        <v>120</v>
      </c>
      <c r="B197" s="41"/>
      <c r="C197" s="41"/>
      <c r="D197" s="44"/>
      <c r="E197" s="71"/>
      <c r="F197" s="48"/>
      <c r="G197" s="48"/>
      <c r="H197" s="48"/>
      <c r="I197" s="48"/>
      <c r="J197" s="39"/>
      <c r="K197" s="39"/>
      <c r="L197" s="39"/>
      <c r="M197" s="40"/>
    </row>
    <row r="198" spans="1:13" ht="15" hidden="1" customHeight="1" x14ac:dyDescent="0.25">
      <c r="A198" s="39" t="s">
        <v>157</v>
      </c>
      <c r="B198" s="41"/>
      <c r="C198" s="41"/>
      <c r="D198" s="44"/>
      <c r="E198" s="70">
        <f>350*12</f>
        <v>4200</v>
      </c>
      <c r="F198" s="48"/>
      <c r="G198" s="48"/>
      <c r="H198" s="48"/>
      <c r="I198" s="48"/>
      <c r="J198" s="39"/>
      <c r="K198" s="39"/>
      <c r="L198" s="39"/>
      <c r="M198" s="40"/>
    </row>
    <row r="199" spans="1:13" ht="15" hidden="1" customHeight="1" x14ac:dyDescent="0.25">
      <c r="A199" s="39" t="s">
        <v>153</v>
      </c>
      <c r="B199" s="41"/>
      <c r="C199" s="41"/>
      <c r="D199" s="44"/>
      <c r="E199" s="71"/>
      <c r="F199" s="48"/>
      <c r="G199" s="48"/>
      <c r="H199" s="48"/>
      <c r="I199" s="48"/>
      <c r="J199" s="39"/>
      <c r="K199" s="39"/>
      <c r="L199" s="39"/>
      <c r="M199" s="40"/>
    </row>
    <row r="200" spans="1:13" ht="15" hidden="1" customHeight="1" x14ac:dyDescent="0.25">
      <c r="A200" s="39"/>
      <c r="B200" s="41"/>
      <c r="C200" s="41"/>
      <c r="D200" s="44"/>
      <c r="E200" s="71"/>
      <c r="F200" s="48"/>
      <c r="G200" s="48"/>
      <c r="H200" s="48"/>
      <c r="I200" s="48"/>
      <c r="J200" s="39"/>
      <c r="K200" s="39"/>
      <c r="L200" s="39"/>
      <c r="M200" s="40"/>
    </row>
    <row r="201" spans="1:13" ht="15" hidden="1" customHeight="1" x14ac:dyDescent="0.25">
      <c r="A201" s="41" t="s">
        <v>132</v>
      </c>
      <c r="B201" s="41"/>
      <c r="C201" s="41"/>
      <c r="D201" s="44"/>
      <c r="E201" s="71"/>
      <c r="F201" s="48"/>
      <c r="G201" s="48"/>
      <c r="H201" s="48"/>
      <c r="I201" s="48"/>
      <c r="J201" s="39"/>
      <c r="K201" s="39"/>
      <c r="L201" s="39"/>
      <c r="M201" s="40"/>
    </row>
    <row r="202" spans="1:13" ht="15" hidden="1" customHeight="1" x14ac:dyDescent="0.25">
      <c r="A202" s="39" t="s">
        <v>146</v>
      </c>
      <c r="B202" s="41"/>
      <c r="C202" s="41"/>
      <c r="D202" s="44"/>
      <c r="E202" s="71"/>
      <c r="F202" s="48"/>
      <c r="G202" s="48"/>
      <c r="H202" s="48"/>
      <c r="I202" s="48"/>
      <c r="J202" s="39"/>
      <c r="K202" s="39"/>
      <c r="L202" s="39"/>
      <c r="M202" s="40"/>
    </row>
    <row r="203" spans="1:13" ht="15" hidden="1" customHeight="1" x14ac:dyDescent="0.25">
      <c r="A203" s="39" t="s">
        <v>158</v>
      </c>
      <c r="B203" s="41"/>
      <c r="C203" s="41"/>
      <c r="D203" s="44"/>
      <c r="E203" s="70">
        <f>60000*0.75</f>
        <v>45000</v>
      </c>
      <c r="F203" s="48"/>
      <c r="G203" s="48"/>
      <c r="H203" s="48"/>
      <c r="I203" s="48"/>
      <c r="J203" s="39"/>
      <c r="K203" s="39"/>
      <c r="L203" s="39"/>
      <c r="M203" s="40"/>
    </row>
    <row r="204" spans="1:13" ht="15" hidden="1" customHeight="1" x14ac:dyDescent="0.25">
      <c r="A204" s="39" t="s">
        <v>145</v>
      </c>
      <c r="B204" s="41"/>
      <c r="C204" s="41"/>
      <c r="D204" s="44"/>
      <c r="E204" s="71"/>
      <c r="F204" s="48"/>
      <c r="G204" s="48"/>
      <c r="H204" s="48"/>
      <c r="I204" s="48"/>
      <c r="J204" s="39"/>
      <c r="K204" s="39"/>
      <c r="L204" s="39"/>
      <c r="M204" s="40"/>
    </row>
    <row r="205" spans="1:13" ht="15" hidden="1" customHeight="1" x14ac:dyDescent="0.25">
      <c r="A205" s="39"/>
      <c r="B205" s="41"/>
      <c r="C205" s="41"/>
      <c r="D205" s="68" t="s">
        <v>126</v>
      </c>
      <c r="E205" s="72">
        <f>SUM(E194:E204)</f>
        <v>50350</v>
      </c>
      <c r="F205" s="48"/>
      <c r="G205" s="48"/>
      <c r="H205" s="48"/>
      <c r="I205" s="48"/>
      <c r="J205" s="39"/>
      <c r="K205" s="39"/>
      <c r="L205" s="39"/>
      <c r="M205" s="40"/>
    </row>
    <row r="206" spans="1:13" ht="15" hidden="1" customHeight="1" thickBot="1" x14ac:dyDescent="0.3">
      <c r="A206" s="39"/>
      <c r="B206" s="41"/>
      <c r="C206" s="41"/>
      <c r="D206" s="44"/>
      <c r="E206" s="73" t="s">
        <v>135</v>
      </c>
      <c r="F206" s="48"/>
      <c r="G206" s="48"/>
      <c r="H206" s="48"/>
      <c r="I206" s="48">
        <f>-(E205*26/28)</f>
        <v>-46753.571428571428</v>
      </c>
      <c r="J206" s="39"/>
      <c r="K206" s="39"/>
      <c r="L206" s="39"/>
      <c r="M206" s="40"/>
    </row>
    <row r="207" spans="1:13" ht="15" hidden="1" customHeight="1" thickTop="1" x14ac:dyDescent="0.25">
      <c r="A207" s="39"/>
      <c r="B207" s="41"/>
      <c r="C207" s="41"/>
      <c r="D207" s="44"/>
      <c r="E207" s="52"/>
      <c r="F207" s="48"/>
      <c r="G207" s="48"/>
      <c r="H207" s="48"/>
      <c r="I207" s="48"/>
      <c r="J207" s="39"/>
      <c r="K207" s="39"/>
      <c r="L207" s="39"/>
      <c r="M207" s="40"/>
    </row>
    <row r="208" spans="1:13" ht="15" hidden="1" customHeight="1" x14ac:dyDescent="0.25">
      <c r="A208" s="41" t="s">
        <v>136</v>
      </c>
      <c r="B208" s="41"/>
      <c r="C208" s="41"/>
      <c r="D208" s="44"/>
      <c r="E208" s="52"/>
      <c r="F208" s="48"/>
      <c r="G208" s="48"/>
      <c r="H208" s="48"/>
      <c r="I208" s="48">
        <v>-300</v>
      </c>
      <c r="J208" s="39"/>
      <c r="K208" s="39"/>
      <c r="L208" s="39"/>
      <c r="M208" s="40"/>
    </row>
    <row r="209" spans="1:13" ht="15" hidden="1" customHeight="1" x14ac:dyDescent="0.25">
      <c r="A209" s="41"/>
      <c r="B209" s="41"/>
      <c r="C209" s="41"/>
      <c r="D209" s="44"/>
      <c r="E209" s="52"/>
      <c r="F209" s="48"/>
      <c r="G209" s="48"/>
      <c r="H209" s="48"/>
      <c r="I209" s="48"/>
      <c r="J209" s="39"/>
      <c r="K209" s="39"/>
      <c r="L209" s="39"/>
      <c r="M209" s="40"/>
    </row>
    <row r="210" spans="1:13" ht="15" hidden="1" customHeight="1" x14ac:dyDescent="0.25">
      <c r="A210" s="44" t="s">
        <v>115</v>
      </c>
      <c r="B210" s="41"/>
      <c r="C210" s="41"/>
      <c r="D210" s="44"/>
      <c r="E210" s="52"/>
      <c r="F210" s="48"/>
      <c r="G210" s="48"/>
      <c r="H210" s="48"/>
      <c r="I210" s="48"/>
      <c r="J210" s="39"/>
      <c r="K210" s="39"/>
      <c r="L210" s="39"/>
      <c r="M210" s="40"/>
    </row>
    <row r="211" spans="1:13" ht="15" customHeight="1" x14ac:dyDescent="0.25">
      <c r="A211" s="39"/>
      <c r="B211" s="41"/>
      <c r="C211" s="41"/>
      <c r="D211" s="39"/>
      <c r="E211" s="47"/>
      <c r="F211" s="48"/>
      <c r="G211" s="48"/>
      <c r="H211" s="48"/>
      <c r="I211" s="48"/>
      <c r="J211" s="39"/>
      <c r="K211" s="39"/>
      <c r="L211" s="39"/>
      <c r="M211" s="40"/>
    </row>
    <row r="212" spans="1:13" ht="15" customHeight="1" thickBot="1" x14ac:dyDescent="0.3">
      <c r="A212" s="39"/>
      <c r="B212" s="41"/>
      <c r="C212" s="41"/>
      <c r="D212" s="39"/>
      <c r="E212" s="50" t="s">
        <v>47</v>
      </c>
      <c r="F212" s="51">
        <f>+F18</f>
        <v>10000</v>
      </c>
      <c r="G212" s="51">
        <f>+G18</f>
        <v>50000</v>
      </c>
      <c r="H212" s="51">
        <v>0</v>
      </c>
      <c r="I212" s="51">
        <f>+I18</f>
        <v>15000</v>
      </c>
      <c r="J212" s="39"/>
      <c r="K212" s="39"/>
      <c r="L212" s="39"/>
      <c r="M212" s="40"/>
    </row>
    <row r="213" spans="1:13" ht="15" customHeight="1" thickTop="1" x14ac:dyDescent="0.25">
      <c r="E213" s="50" t="s">
        <v>139</v>
      </c>
    </row>
    <row r="214" spans="1:13" ht="31.5" x14ac:dyDescent="0.25">
      <c r="E214" s="50" t="s">
        <v>141</v>
      </c>
      <c r="F214" s="80">
        <v>7500</v>
      </c>
      <c r="G214" s="80">
        <v>0</v>
      </c>
      <c r="H214" s="90" t="s">
        <v>161</v>
      </c>
      <c r="I214" s="80">
        <v>60000</v>
      </c>
    </row>
    <row r="215" spans="1:13" ht="15" customHeight="1" thickBot="1" x14ac:dyDescent="0.3">
      <c r="E215" s="50" t="s">
        <v>142</v>
      </c>
      <c r="F215" s="81">
        <f>+F212+F214</f>
        <v>17500</v>
      </c>
      <c r="G215" s="81">
        <f>+G212+G214</f>
        <v>50000</v>
      </c>
      <c r="H215" s="81">
        <f>+H212</f>
        <v>0</v>
      </c>
      <c r="I215" s="81">
        <f>+I212+I214</f>
        <v>75000</v>
      </c>
    </row>
    <row r="216" spans="1:13" ht="15" customHeight="1" thickTop="1" x14ac:dyDescent="0.25">
      <c r="E216" s="50"/>
    </row>
    <row r="217" spans="1:13" ht="31.5" x14ac:dyDescent="0.25">
      <c r="E217" s="50" t="s">
        <v>140</v>
      </c>
      <c r="F217" s="79">
        <v>-5000</v>
      </c>
      <c r="G217" s="79">
        <v>-25000</v>
      </c>
      <c r="H217" s="89" t="s">
        <v>160</v>
      </c>
      <c r="I217" s="79">
        <v>0</v>
      </c>
    </row>
    <row r="218" spans="1:13" ht="15" customHeight="1" thickBot="1" x14ac:dyDescent="0.3">
      <c r="E218" s="50" t="s">
        <v>143</v>
      </c>
      <c r="F218" s="82">
        <f>+F215+F217</f>
        <v>12500</v>
      </c>
      <c r="G218" s="82">
        <f>+G215+G217</f>
        <v>25000</v>
      </c>
      <c r="H218" s="82">
        <f>+H215</f>
        <v>0</v>
      </c>
      <c r="I218" s="82">
        <f>+I215+I217</f>
        <v>75000</v>
      </c>
    </row>
    <row r="219" spans="1:13" ht="15" customHeight="1" thickTop="1" x14ac:dyDescent="0.25"/>
  </sheetData>
  <mergeCells count="8">
    <mergeCell ref="I108:I114"/>
    <mergeCell ref="I117:I122"/>
    <mergeCell ref="F31:F37"/>
    <mergeCell ref="F40:F45"/>
    <mergeCell ref="G57:G63"/>
    <mergeCell ref="H75:H78"/>
    <mergeCell ref="H80:H86"/>
    <mergeCell ref="H89:H94"/>
  </mergeCells>
  <pageMargins left="0.98425196850393704" right="0.98425196850393704" top="0.98425196850393704" bottom="0.98425196850393704" header="0.51181102362204722" footer="0.51181102362204722"/>
  <pageSetup scale="81" fitToHeight="0" orientation="portrait" r:id="rId1"/>
  <headerFooter alignWithMargins="0"/>
  <rowBreaks count="4" manualBreakCount="4">
    <brk id="46" max="8" man="1"/>
    <brk id="95" max="8" man="1"/>
    <brk id="143" max="8" man="1"/>
    <brk id="176" max="8" man="1"/>
  </rowBreaks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81"/>
  <sheetViews>
    <sheetView zoomScale="130" zoomScaleNormal="130" workbookViewId="0">
      <selection activeCell="E45" sqref="E45"/>
    </sheetView>
  </sheetViews>
  <sheetFormatPr baseColWidth="10" defaultRowHeight="15" x14ac:dyDescent="0.25"/>
  <cols>
    <col min="1" max="1" width="6.21875" style="7" customWidth="1"/>
    <col min="2" max="3" width="11.5546875" style="8"/>
    <col min="4" max="4" width="19.5546875" style="8" customWidth="1"/>
    <col min="5" max="5" width="10.6640625" style="8" customWidth="1"/>
    <col min="6" max="6" width="13.33203125" style="9" customWidth="1"/>
    <col min="7" max="7" width="2.33203125" style="8" customWidth="1"/>
    <col min="8" max="16384" width="11.5546875" style="8"/>
  </cols>
  <sheetData>
    <row r="1" spans="1:6" ht="18.75" x14ac:dyDescent="0.3">
      <c r="B1" s="3"/>
      <c r="C1" s="3"/>
      <c r="D1" s="3"/>
      <c r="E1" s="3"/>
      <c r="F1" s="3"/>
    </row>
    <row r="2" spans="1:6" ht="18.75" x14ac:dyDescent="0.3">
      <c r="B2" s="3"/>
      <c r="C2" s="3"/>
      <c r="D2" s="3"/>
      <c r="E2" s="3"/>
      <c r="F2" s="3"/>
    </row>
    <row r="3" spans="1:6" ht="15.75" x14ac:dyDescent="0.25">
      <c r="A3" s="5" t="s">
        <v>16</v>
      </c>
      <c r="B3" s="1"/>
      <c r="C3" s="1"/>
      <c r="D3" s="1"/>
      <c r="E3" s="1"/>
      <c r="F3" s="2"/>
    </row>
    <row r="4" spans="1:6" ht="15.75" x14ac:dyDescent="0.25">
      <c r="B4" s="4" t="s">
        <v>14</v>
      </c>
      <c r="C4" s="4"/>
      <c r="D4" s="4"/>
      <c r="E4" s="4"/>
      <c r="F4" s="4">
        <v>42961</v>
      </c>
    </row>
    <row r="5" spans="1:6" ht="15.75" x14ac:dyDescent="0.25">
      <c r="A5" s="13" t="s">
        <v>12</v>
      </c>
      <c r="C5" s="4"/>
      <c r="D5" s="4"/>
      <c r="E5" s="4"/>
      <c r="F5" s="4"/>
    </row>
    <row r="6" spans="1:6" ht="15.75" x14ac:dyDescent="0.25">
      <c r="A6" s="35" t="s">
        <v>42</v>
      </c>
      <c r="B6" s="4" t="s">
        <v>0</v>
      </c>
      <c r="C6" s="4"/>
      <c r="D6" s="4"/>
      <c r="E6" s="4">
        <v>12131</v>
      </c>
      <c r="F6" s="36"/>
    </row>
    <row r="7" spans="1:6" ht="15.75" x14ac:dyDescent="0.25">
      <c r="B7" s="4" t="s">
        <v>38</v>
      </c>
      <c r="C7" s="4"/>
      <c r="D7" s="4"/>
      <c r="E7" s="27">
        <v>24588</v>
      </c>
      <c r="F7" s="4"/>
    </row>
    <row r="8" spans="1:6" ht="15.75" x14ac:dyDescent="0.25">
      <c r="B8" s="4" t="s">
        <v>30</v>
      </c>
      <c r="C8" s="4"/>
      <c r="D8" s="4"/>
      <c r="E8" s="4">
        <v>1000</v>
      </c>
      <c r="F8" s="4"/>
    </row>
    <row r="9" spans="1:6" ht="15.75" x14ac:dyDescent="0.25">
      <c r="B9" s="4" t="s">
        <v>1</v>
      </c>
      <c r="C9" s="4"/>
      <c r="D9" s="4"/>
      <c r="E9" s="4">
        <v>537</v>
      </c>
      <c r="F9" s="4"/>
    </row>
    <row r="10" spans="1:6" ht="15.75" x14ac:dyDescent="0.25">
      <c r="B10" s="4" t="s">
        <v>5</v>
      </c>
      <c r="C10" s="4"/>
      <c r="D10" s="4"/>
      <c r="E10" s="34">
        <v>470</v>
      </c>
      <c r="F10" s="4"/>
    </row>
    <row r="11" spans="1:6" ht="15.75" x14ac:dyDescent="0.25">
      <c r="B11" s="4" t="s">
        <v>31</v>
      </c>
      <c r="C11" s="4"/>
      <c r="D11" s="4"/>
      <c r="E11" s="4">
        <v>5845</v>
      </c>
      <c r="F11" s="4"/>
    </row>
    <row r="12" spans="1:6" ht="15.75" x14ac:dyDescent="0.25">
      <c r="B12" s="4" t="s">
        <v>6</v>
      </c>
      <c r="C12" s="4"/>
      <c r="D12" s="4"/>
      <c r="E12" s="30">
        <v>3772</v>
      </c>
      <c r="F12" s="4"/>
    </row>
    <row r="13" spans="1:6" ht="15.75" x14ac:dyDescent="0.25">
      <c r="B13" s="4" t="s">
        <v>35</v>
      </c>
      <c r="C13" s="4"/>
      <c r="D13" s="4"/>
      <c r="E13" s="4">
        <v>620</v>
      </c>
      <c r="F13" s="4"/>
    </row>
    <row r="14" spans="1:6" ht="15.75" x14ac:dyDescent="0.25">
      <c r="B14" s="4" t="s">
        <v>8</v>
      </c>
      <c r="C14" s="4"/>
      <c r="D14" s="4"/>
      <c r="E14" s="33">
        <f>+E46</f>
        <v>422.2800000000002</v>
      </c>
      <c r="F14" s="29" t="s">
        <v>28</v>
      </c>
    </row>
    <row r="15" spans="1:6" ht="15.75" x14ac:dyDescent="0.25">
      <c r="B15" s="4" t="s">
        <v>36</v>
      </c>
      <c r="C15" s="4"/>
      <c r="D15" s="4"/>
      <c r="E15" s="4">
        <v>8856</v>
      </c>
      <c r="F15" s="4"/>
    </row>
    <row r="16" spans="1:6" ht="15.75" x14ac:dyDescent="0.25">
      <c r="B16" s="4" t="s">
        <v>9</v>
      </c>
      <c r="C16" s="4"/>
      <c r="D16" s="4"/>
      <c r="E16" s="4">
        <v>350</v>
      </c>
      <c r="F16" s="4"/>
    </row>
    <row r="17" spans="1:6" ht="15.75" x14ac:dyDescent="0.25">
      <c r="B17" s="4" t="s">
        <v>32</v>
      </c>
      <c r="C17" s="4"/>
      <c r="D17" s="4"/>
      <c r="E17" s="11">
        <v>3920</v>
      </c>
      <c r="F17" s="4">
        <f>SUM(E6:E17)</f>
        <v>62511.28</v>
      </c>
    </row>
    <row r="18" spans="1:6" ht="15.75" x14ac:dyDescent="0.25">
      <c r="A18" s="13" t="s">
        <v>13</v>
      </c>
      <c r="B18" s="6"/>
      <c r="C18" s="4"/>
      <c r="D18" s="4"/>
      <c r="E18" s="4"/>
      <c r="F18" s="4"/>
    </row>
    <row r="19" spans="1:6" ht="15.75" x14ac:dyDescent="0.25">
      <c r="A19" s="35" t="s">
        <v>43</v>
      </c>
      <c r="B19" s="4" t="s">
        <v>2</v>
      </c>
      <c r="C19" s="4"/>
      <c r="D19" s="4"/>
      <c r="E19" s="4">
        <v>-3658</v>
      </c>
      <c r="F19" s="4"/>
    </row>
    <row r="20" spans="1:6" ht="15.75" x14ac:dyDescent="0.25">
      <c r="B20" s="4" t="s">
        <v>37</v>
      </c>
      <c r="C20" s="4"/>
      <c r="D20" s="4"/>
      <c r="E20" s="27">
        <v>-12650</v>
      </c>
      <c r="F20" s="4"/>
    </row>
    <row r="21" spans="1:6" ht="15.75" x14ac:dyDescent="0.25">
      <c r="B21" s="4" t="s">
        <v>29</v>
      </c>
      <c r="C21" s="4"/>
      <c r="D21" s="4"/>
      <c r="E21" s="34">
        <v>-5400</v>
      </c>
      <c r="F21" s="4">
        <f>SUM(E19:E21)</f>
        <v>-21708</v>
      </c>
    </row>
    <row r="23" spans="1:6" ht="16.5" thickBot="1" x14ac:dyDescent="0.3">
      <c r="B23" s="1" t="s">
        <v>15</v>
      </c>
      <c r="F23" s="12">
        <f>SUM(F4:F21)</f>
        <v>83764.28</v>
      </c>
    </row>
    <row r="24" spans="1:6" ht="16.5" thickTop="1" x14ac:dyDescent="0.25">
      <c r="B24" s="1"/>
      <c r="F24" s="14"/>
    </row>
    <row r="25" spans="1:6" x14ac:dyDescent="0.25">
      <c r="F25" s="10"/>
    </row>
    <row r="26" spans="1:6" ht="15.75" x14ac:dyDescent="0.25">
      <c r="A26" s="5" t="s">
        <v>17</v>
      </c>
    </row>
    <row r="27" spans="1:6" ht="16.5" thickBot="1" x14ac:dyDescent="0.3">
      <c r="B27" s="1" t="s">
        <v>33</v>
      </c>
      <c r="C27" s="1"/>
      <c r="D27" s="1"/>
      <c r="E27" s="1"/>
      <c r="F27" s="12">
        <v>3658</v>
      </c>
    </row>
    <row r="28" spans="1:6" ht="16.5" thickTop="1" x14ac:dyDescent="0.25">
      <c r="B28" s="28" t="s">
        <v>34</v>
      </c>
    </row>
    <row r="31" spans="1:6" ht="15.75" x14ac:dyDescent="0.25">
      <c r="A31" s="15" t="s">
        <v>18</v>
      </c>
      <c r="B31" s="1"/>
      <c r="C31" s="1"/>
      <c r="D31" s="1"/>
      <c r="E31" s="1"/>
      <c r="F31" s="2"/>
    </row>
    <row r="32" spans="1:6" ht="15.75" x14ac:dyDescent="0.25">
      <c r="A32" s="1" t="s">
        <v>22</v>
      </c>
      <c r="B32" s="1"/>
      <c r="C32" s="1"/>
      <c r="D32" s="1"/>
      <c r="E32" s="1"/>
      <c r="F32" s="2"/>
    </row>
    <row r="33" spans="1:6" ht="15.75" x14ac:dyDescent="0.25">
      <c r="A33" s="1" t="s">
        <v>7</v>
      </c>
      <c r="B33" s="1"/>
      <c r="C33" s="1"/>
      <c r="D33" s="1"/>
      <c r="E33" s="30">
        <f>5029*9/12</f>
        <v>3771.75</v>
      </c>
      <c r="F33" s="2"/>
    </row>
    <row r="34" spans="1:6" ht="15.75" x14ac:dyDescent="0.25">
      <c r="A34" s="1"/>
      <c r="B34" s="1"/>
      <c r="C34" s="1"/>
      <c r="D34" s="1"/>
      <c r="E34" s="4"/>
      <c r="F34" s="2"/>
    </row>
    <row r="35" spans="1:6" ht="15.75" x14ac:dyDescent="0.25">
      <c r="A35" s="15" t="s">
        <v>19</v>
      </c>
      <c r="B35" s="1"/>
      <c r="C35" s="1"/>
      <c r="D35" s="1"/>
      <c r="E35" s="4"/>
      <c r="F35" s="2"/>
    </row>
    <row r="36" spans="1:6" ht="15.75" x14ac:dyDescent="0.25">
      <c r="A36" s="100" t="s">
        <v>23</v>
      </c>
      <c r="B36" s="100"/>
      <c r="C36" s="100"/>
      <c r="D36" s="100"/>
      <c r="E36" s="100"/>
      <c r="F36" s="2"/>
    </row>
    <row r="37" spans="1:6" ht="15.75" x14ac:dyDescent="0.25">
      <c r="A37" s="100"/>
      <c r="B37" s="100"/>
      <c r="C37" s="100"/>
      <c r="D37" s="100"/>
      <c r="E37" s="100"/>
      <c r="F37" s="2"/>
    </row>
    <row r="38" spans="1:6" ht="15.75" x14ac:dyDescent="0.25">
      <c r="A38" s="16"/>
      <c r="B38" s="16"/>
      <c r="C38" s="16"/>
      <c r="D38" s="16"/>
      <c r="E38" s="16"/>
      <c r="F38" s="2"/>
    </row>
    <row r="39" spans="1:6" ht="15.75" x14ac:dyDescent="0.25">
      <c r="A39" s="15" t="s">
        <v>20</v>
      </c>
      <c r="B39" s="1"/>
      <c r="C39" s="1"/>
      <c r="D39" s="1"/>
      <c r="E39" s="1"/>
      <c r="F39" s="2"/>
    </row>
    <row r="40" spans="1:6" ht="15.75" x14ac:dyDescent="0.25">
      <c r="A40" s="1" t="s">
        <v>25</v>
      </c>
      <c r="B40" s="1"/>
      <c r="C40" s="1"/>
      <c r="D40" s="1"/>
      <c r="E40" s="1"/>
      <c r="F40" s="2"/>
    </row>
    <row r="41" spans="1:6" ht="15.75" x14ac:dyDescent="0.25">
      <c r="A41" s="1" t="s">
        <v>26</v>
      </c>
      <c r="B41" s="1"/>
      <c r="C41" s="1"/>
      <c r="D41" s="1"/>
      <c r="E41" s="1"/>
      <c r="F41" s="2"/>
    </row>
    <row r="42" spans="1:6" ht="15.75" x14ac:dyDescent="0.25">
      <c r="A42" s="1" t="s">
        <v>3</v>
      </c>
      <c r="B42" s="1"/>
      <c r="C42" s="1"/>
      <c r="D42" s="1"/>
      <c r="E42" s="4">
        <v>1863</v>
      </c>
      <c r="F42" s="26" t="s">
        <v>40</v>
      </c>
    </row>
    <row r="43" spans="1:6" ht="15.75" x14ac:dyDescent="0.25">
      <c r="A43" s="17" t="s">
        <v>24</v>
      </c>
      <c r="B43" s="18"/>
      <c r="C43" s="18"/>
      <c r="D43" s="18"/>
      <c r="E43" s="19"/>
      <c r="F43" s="2"/>
    </row>
    <row r="44" spans="1:6" ht="15.75" x14ac:dyDescent="0.25">
      <c r="A44" s="20"/>
      <c r="B44" s="21" t="s">
        <v>41</v>
      </c>
      <c r="C44" s="21"/>
      <c r="D44" s="21"/>
      <c r="E44" s="22"/>
      <c r="F44" s="32">
        <f>1863/0.75</f>
        <v>2484</v>
      </c>
    </row>
    <row r="45" spans="1:6" ht="15.75" x14ac:dyDescent="0.25">
      <c r="A45" s="23"/>
      <c r="B45" s="24" t="s">
        <v>44</v>
      </c>
      <c r="C45" s="24"/>
      <c r="D45" s="24"/>
      <c r="E45" s="25">
        <f>-F44*0.58</f>
        <v>-1440.7199999999998</v>
      </c>
      <c r="F45" s="26" t="s">
        <v>27</v>
      </c>
    </row>
    <row r="46" spans="1:6" ht="16.5" thickBot="1" x14ac:dyDescent="0.3">
      <c r="A46" s="1" t="s">
        <v>4</v>
      </c>
      <c r="B46" s="1"/>
      <c r="C46" s="1"/>
      <c r="D46" s="1"/>
      <c r="E46" s="31">
        <f>SUM(E42:E45)</f>
        <v>422.2800000000002</v>
      </c>
      <c r="F46" s="26" t="s">
        <v>28</v>
      </c>
    </row>
    <row r="47" spans="1:6" ht="16.5" thickTop="1" x14ac:dyDescent="0.25">
      <c r="A47" s="1"/>
      <c r="B47" s="1"/>
      <c r="C47" s="1"/>
      <c r="D47" s="1"/>
      <c r="E47" s="1"/>
      <c r="F47" s="2"/>
    </row>
    <row r="48" spans="1:6" ht="15.75" x14ac:dyDescent="0.25">
      <c r="A48" s="15" t="s">
        <v>21</v>
      </c>
      <c r="B48" s="1"/>
      <c r="C48" s="1"/>
      <c r="D48" s="1"/>
      <c r="E48" s="1"/>
      <c r="F48" s="2"/>
    </row>
    <row r="49" spans="1:6" ht="15.75" x14ac:dyDescent="0.25">
      <c r="A49" s="1" t="s">
        <v>10</v>
      </c>
      <c r="B49" s="1"/>
      <c r="C49" s="1"/>
      <c r="D49" s="1"/>
      <c r="E49" s="1"/>
      <c r="F49" s="2"/>
    </row>
    <row r="50" spans="1:6" ht="15.75" x14ac:dyDescent="0.25">
      <c r="A50" s="1" t="s">
        <v>11</v>
      </c>
      <c r="B50" s="1"/>
      <c r="C50" s="1"/>
      <c r="D50" s="1"/>
      <c r="E50" s="1"/>
      <c r="F50" s="2"/>
    </row>
    <row r="51" spans="1:6" ht="15.75" x14ac:dyDescent="0.25">
      <c r="A51" s="1" t="s">
        <v>39</v>
      </c>
      <c r="B51" s="1"/>
      <c r="C51" s="1"/>
      <c r="D51" s="1"/>
      <c r="E51" s="1"/>
      <c r="F51" s="2"/>
    </row>
    <row r="52" spans="1:6" ht="15.75" x14ac:dyDescent="0.25">
      <c r="A52" s="1"/>
      <c r="B52" s="1"/>
      <c r="C52" s="1"/>
      <c r="D52" s="1"/>
      <c r="E52" s="1"/>
      <c r="F52" s="2"/>
    </row>
    <row r="53" spans="1:6" ht="15.75" x14ac:dyDescent="0.25">
      <c r="A53" s="1"/>
      <c r="B53" s="1"/>
      <c r="C53" s="1"/>
      <c r="D53" s="1"/>
      <c r="E53" s="1"/>
      <c r="F53" s="2"/>
    </row>
    <row r="54" spans="1:6" ht="15.75" x14ac:dyDescent="0.25">
      <c r="A54" s="1"/>
      <c r="B54" s="1"/>
      <c r="C54" s="1"/>
      <c r="D54" s="1"/>
      <c r="E54" s="1"/>
      <c r="F54" s="2"/>
    </row>
    <row r="55" spans="1:6" ht="15.75" x14ac:dyDescent="0.25">
      <c r="A55" s="1"/>
      <c r="B55" s="1"/>
      <c r="C55" s="1"/>
      <c r="D55" s="1"/>
      <c r="E55" s="1"/>
      <c r="F55" s="2"/>
    </row>
    <row r="56" spans="1:6" ht="15.75" x14ac:dyDescent="0.25">
      <c r="A56" s="1"/>
      <c r="B56" s="1"/>
      <c r="C56" s="1"/>
      <c r="D56" s="1"/>
      <c r="E56" s="1"/>
      <c r="F56" s="2"/>
    </row>
    <row r="57" spans="1:6" ht="15.75" x14ac:dyDescent="0.25">
      <c r="A57" s="1"/>
      <c r="B57" s="1"/>
      <c r="C57" s="1"/>
      <c r="D57" s="1"/>
      <c r="E57" s="1"/>
      <c r="F57" s="2"/>
    </row>
    <row r="58" spans="1:6" ht="15.75" x14ac:dyDescent="0.25">
      <c r="A58" s="1"/>
      <c r="B58" s="1"/>
      <c r="C58" s="1"/>
      <c r="D58" s="1"/>
      <c r="E58" s="1"/>
      <c r="F58" s="2"/>
    </row>
    <row r="59" spans="1:6" ht="15.75" x14ac:dyDescent="0.25">
      <c r="A59" s="1"/>
      <c r="B59" s="1"/>
      <c r="C59" s="1"/>
      <c r="D59" s="1"/>
      <c r="E59" s="1"/>
      <c r="F59" s="2"/>
    </row>
    <row r="60" spans="1:6" ht="15.75" x14ac:dyDescent="0.25">
      <c r="A60" s="1"/>
      <c r="B60" s="1"/>
      <c r="C60" s="1"/>
      <c r="D60" s="1"/>
      <c r="E60" s="1"/>
      <c r="F60" s="2"/>
    </row>
    <row r="61" spans="1:6" ht="15.75" x14ac:dyDescent="0.25">
      <c r="A61" s="1"/>
      <c r="B61" s="1"/>
      <c r="C61" s="1"/>
      <c r="D61" s="1"/>
      <c r="E61" s="1"/>
      <c r="F61" s="2"/>
    </row>
    <row r="62" spans="1:6" ht="15.75" x14ac:dyDescent="0.25">
      <c r="A62" s="1"/>
      <c r="B62" s="1"/>
      <c r="C62" s="1"/>
      <c r="D62" s="1"/>
      <c r="E62" s="1"/>
      <c r="F62" s="2"/>
    </row>
    <row r="63" spans="1:6" ht="15.75" x14ac:dyDescent="0.25">
      <c r="A63" s="1"/>
      <c r="B63" s="1"/>
      <c r="C63" s="1"/>
      <c r="D63" s="1"/>
      <c r="E63" s="1"/>
      <c r="F63" s="2"/>
    </row>
    <row r="64" spans="1:6" ht="15.75" x14ac:dyDescent="0.25">
      <c r="A64" s="1"/>
      <c r="B64" s="1"/>
      <c r="C64" s="1"/>
      <c r="D64" s="1"/>
      <c r="E64" s="1"/>
      <c r="F64" s="2"/>
    </row>
    <row r="65" spans="1:6" ht="15.75" x14ac:dyDescent="0.25">
      <c r="A65" s="1"/>
      <c r="B65" s="1"/>
      <c r="C65" s="1"/>
      <c r="D65" s="1"/>
      <c r="E65" s="1"/>
      <c r="F65" s="2"/>
    </row>
    <row r="66" spans="1:6" ht="15.75" x14ac:dyDescent="0.25">
      <c r="A66" s="1"/>
      <c r="B66" s="1"/>
      <c r="C66" s="1"/>
      <c r="D66" s="1"/>
      <c r="E66" s="1"/>
      <c r="F66" s="2"/>
    </row>
    <row r="67" spans="1:6" ht="15.75" x14ac:dyDescent="0.25">
      <c r="A67" s="1"/>
      <c r="B67" s="1"/>
      <c r="C67" s="1"/>
      <c r="D67" s="1"/>
      <c r="E67" s="1"/>
      <c r="F67" s="2"/>
    </row>
    <row r="68" spans="1:6" ht="15.75" x14ac:dyDescent="0.25">
      <c r="A68" s="1"/>
      <c r="B68" s="1"/>
      <c r="C68" s="1"/>
      <c r="D68" s="1"/>
      <c r="E68" s="1"/>
      <c r="F68" s="2"/>
    </row>
    <row r="69" spans="1:6" ht="15.75" x14ac:dyDescent="0.25">
      <c r="A69" s="1"/>
      <c r="B69" s="1"/>
      <c r="C69" s="1"/>
      <c r="D69" s="1"/>
      <c r="E69" s="1"/>
      <c r="F69" s="2"/>
    </row>
    <row r="70" spans="1:6" ht="15.75" x14ac:dyDescent="0.25">
      <c r="A70" s="1"/>
      <c r="B70" s="1"/>
      <c r="C70" s="1"/>
      <c r="D70" s="1"/>
      <c r="E70" s="1"/>
      <c r="F70" s="2"/>
    </row>
    <row r="71" spans="1:6" ht="15.75" x14ac:dyDescent="0.25">
      <c r="A71" s="1"/>
      <c r="B71" s="1"/>
      <c r="C71" s="1"/>
      <c r="D71" s="1"/>
      <c r="E71" s="1"/>
      <c r="F71" s="2"/>
    </row>
    <row r="72" spans="1:6" ht="15.75" x14ac:dyDescent="0.25">
      <c r="A72" s="1"/>
      <c r="B72" s="1"/>
      <c r="C72" s="1"/>
      <c r="D72" s="1"/>
      <c r="E72" s="1"/>
      <c r="F72" s="2"/>
    </row>
    <row r="73" spans="1:6" ht="15.75" x14ac:dyDescent="0.25">
      <c r="A73" s="1"/>
      <c r="B73" s="1"/>
      <c r="C73" s="1"/>
      <c r="D73" s="1"/>
      <c r="E73" s="1"/>
      <c r="F73" s="2"/>
    </row>
    <row r="74" spans="1:6" ht="15.75" x14ac:dyDescent="0.25">
      <c r="A74" s="1"/>
      <c r="B74" s="1"/>
      <c r="C74" s="1"/>
      <c r="D74" s="1"/>
      <c r="E74" s="1"/>
      <c r="F74" s="2"/>
    </row>
    <row r="75" spans="1:6" ht="15.75" x14ac:dyDescent="0.25">
      <c r="A75" s="1"/>
      <c r="B75" s="1"/>
      <c r="C75" s="1"/>
      <c r="D75" s="1"/>
      <c r="E75" s="1"/>
      <c r="F75" s="2"/>
    </row>
    <row r="76" spans="1:6" ht="15.75" x14ac:dyDescent="0.25">
      <c r="A76" s="1"/>
      <c r="B76" s="1"/>
      <c r="C76" s="1"/>
      <c r="D76" s="1"/>
      <c r="E76" s="1"/>
      <c r="F76" s="2"/>
    </row>
    <row r="77" spans="1:6" ht="15.75" x14ac:dyDescent="0.25">
      <c r="A77" s="1"/>
      <c r="B77" s="1"/>
      <c r="C77" s="1"/>
      <c r="D77" s="1"/>
      <c r="E77" s="1"/>
      <c r="F77" s="2"/>
    </row>
    <row r="78" spans="1:6" ht="15.75" x14ac:dyDescent="0.25">
      <c r="A78" s="1"/>
      <c r="B78" s="1"/>
      <c r="C78" s="1"/>
      <c r="D78" s="1"/>
      <c r="E78" s="1"/>
      <c r="F78" s="2"/>
    </row>
    <row r="79" spans="1:6" ht="15.75" x14ac:dyDescent="0.25">
      <c r="A79" s="1"/>
      <c r="B79" s="1"/>
      <c r="C79" s="1"/>
      <c r="D79" s="1"/>
      <c r="E79" s="1"/>
      <c r="F79" s="2"/>
    </row>
    <row r="80" spans="1:6" ht="15.75" x14ac:dyDescent="0.25">
      <c r="A80" s="1"/>
      <c r="B80" s="1"/>
      <c r="C80" s="1"/>
      <c r="D80" s="1"/>
      <c r="E80" s="1"/>
      <c r="F80" s="2"/>
    </row>
    <row r="81" spans="1:6" ht="15.75" x14ac:dyDescent="0.25">
      <c r="A81" s="1"/>
      <c r="B81" s="1"/>
      <c r="C81" s="1"/>
      <c r="D81" s="1"/>
      <c r="E81" s="1"/>
      <c r="F81" s="2"/>
    </row>
  </sheetData>
  <mergeCells count="1">
    <mergeCell ref="A36:E37"/>
  </mergeCells>
  <pageMargins left="0.98425196850393704" right="0.98425196850393704" top="0.98425196850393704" bottom="0.98425196850393704" header="0.51181102362204722" footer="0.51181102362204722"/>
  <pageSetup scale="94" fitToHeight="0" orientation="portrait" r:id="rId1"/>
  <headerFooter alignWithMargins="0"/>
  <rowBreaks count="1" manualBreakCount="1">
    <brk id="30" max="16383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1E135901A0B594AA1B1CD7CD0BBC823" ma:contentTypeVersion="15" ma:contentTypeDescription="Crée un document." ma:contentTypeScope="" ma:versionID="ea8e4066a067ee24b578dc1be7b6ab89">
  <xsd:schema xmlns:xsd="http://www.w3.org/2001/XMLSchema" xmlns:xs="http://www.w3.org/2001/XMLSchema" xmlns:p="http://schemas.microsoft.com/office/2006/metadata/properties" xmlns:ns3="fb6b5eda-5c64-413a-b0f8-523ccac12f5c" xmlns:ns4="a741cbf7-6fd3-431e-a913-08346dcfe6cb" targetNamespace="http://schemas.microsoft.com/office/2006/metadata/properties" ma:root="true" ma:fieldsID="60ac8fa9981cfd29375384bbb8f46925" ns3:_="" ns4:_="">
    <xsd:import namespace="fb6b5eda-5c64-413a-b0f8-523ccac12f5c"/>
    <xsd:import namespace="a741cbf7-6fd3-431e-a913-08346dcfe6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6b5eda-5c64-413a-b0f8-523ccac12f5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41cbf7-6fd3-431e-a913-08346dcfe6c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fb6b5eda-5c64-413a-b0f8-523ccac12f5c" xsi:nil="true"/>
  </documentManagement>
</p:properties>
</file>

<file path=customXml/itemProps1.xml><?xml version="1.0" encoding="utf-8"?>
<ds:datastoreItem xmlns:ds="http://schemas.openxmlformats.org/officeDocument/2006/customXml" ds:itemID="{49572CB1-8BE2-416E-956C-5B6C9F7F429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FDF4B19-5F0B-4919-BFDE-84F1C85682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6b5eda-5c64-413a-b0f8-523ccac12f5c"/>
    <ds:schemaRef ds:uri="a741cbf7-6fd3-431e-a913-08346dcfe6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78F0340-FBEB-4D80-9E2B-36A4E3AA0A7B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fb6b5eda-5c64-413a-b0f8-523ccac12f5c"/>
    <ds:schemaRef ds:uri="http://purl.org/dc/elements/1.1/"/>
    <ds:schemaRef ds:uri="http://schemas.microsoft.com/office/2006/metadata/properties"/>
    <ds:schemaRef ds:uri="http://schemas.microsoft.com/office/infopath/2007/PartnerControls"/>
    <ds:schemaRef ds:uri="a741cbf7-6fd3-431e-a913-08346dcfe6cb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4</vt:i4>
      </vt:variant>
    </vt:vector>
  </HeadingPairs>
  <TitlesOfParts>
    <vt:vector size="7" baseType="lpstr">
      <vt:lpstr>Solution</vt:lpstr>
      <vt:lpstr>En classe</vt:lpstr>
      <vt:lpstr>Solution-H2019</vt:lpstr>
      <vt:lpstr>'En classe'!Impression_des_titres</vt:lpstr>
      <vt:lpstr>Solution!Impression_des_titres</vt:lpstr>
      <vt:lpstr>'En classe'!Zone_d_impression</vt:lpstr>
      <vt:lpstr>Solution!Zone_d_impression</vt:lpstr>
    </vt:vector>
  </TitlesOfParts>
  <Company>UQTR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 Boivin</dc:creator>
  <cp:lastModifiedBy>Boivin, Nicolas</cp:lastModifiedBy>
  <cp:lastPrinted>2023-10-05T20:26:06Z</cp:lastPrinted>
  <dcterms:created xsi:type="dcterms:W3CDTF">2005-07-05T19:14:21Z</dcterms:created>
  <dcterms:modified xsi:type="dcterms:W3CDTF">2024-10-01T14:28:04Z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0x010100F1E135901A0B594AA1B1CD7CD0BBC823</vt:lpwstr>
  </property>
</Properties>
</file>