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18/ProblemesEnClasse/"/>
    </mc:Choice>
  </mc:AlternateContent>
  <xr:revisionPtr revIDLastSave="12" documentId="13_ncr:1_{5B92E86B-11D2-4E67-8C10-04535BB05F29}" xr6:coauthVersionLast="47" xr6:coauthVersionMax="47" xr10:uidLastSave="{8E12B9AD-983F-4FAA-B0F2-6D679CCB6BBE}"/>
  <bookViews>
    <workbookView xWindow="-120" yWindow="-120" windowWidth="38640" windowHeight="21120" xr2:uid="{00000000-000D-0000-FFFF-FFFF00000000}"/>
  </bookViews>
  <sheets>
    <sheet name="Solution" sheetId="3" r:id="rId1"/>
    <sheet name="En classe" sheetId="4" r:id="rId2"/>
    <sheet name="Solution-H2019" sheetId="2" state="hidden" r:id="rId3"/>
  </sheets>
  <definedNames>
    <definedName name="_xlnm.Print_Titles" localSheetId="1">'En classe'!$4:$4</definedName>
    <definedName name="_xlnm.Print_Titles" localSheetId="0">Solution!$4:$4</definedName>
    <definedName name="_xlnm.Print_Area" localSheetId="1">'En classe'!$A$1:$I$19</definedName>
    <definedName name="_xlnm.Print_Area" localSheetId="0">Solution!$A$1:$I$149</definedName>
    <definedName name="_xlnm.Print_Area" localSheetId="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3" l="1"/>
  <c r="C75" i="3"/>
  <c r="C62" i="3"/>
  <c r="C47" i="3"/>
  <c r="I17" i="4"/>
  <c r="H17" i="4"/>
  <c r="G17" i="4"/>
  <c r="F17" i="4"/>
  <c r="I15" i="4"/>
  <c r="G15" i="4"/>
  <c r="I13" i="4"/>
  <c r="H13" i="4"/>
  <c r="G13" i="4"/>
  <c r="F13" i="4"/>
  <c r="I11" i="4"/>
  <c r="H11" i="4"/>
  <c r="G11" i="4"/>
  <c r="F11" i="4"/>
  <c r="I9" i="4"/>
  <c r="H9" i="4"/>
  <c r="G9" i="4"/>
  <c r="F9" i="4"/>
  <c r="I7" i="4"/>
  <c r="H7" i="4"/>
  <c r="G7" i="4"/>
  <c r="F7" i="4"/>
  <c r="I5" i="4"/>
  <c r="H5" i="4"/>
  <c r="G5" i="4"/>
  <c r="F5" i="4"/>
  <c r="E19" i="3"/>
  <c r="I19" i="3" s="1"/>
  <c r="I19" i="4" l="1"/>
  <c r="G19" i="4"/>
  <c r="E145" i="3"/>
  <c r="E143" i="3"/>
  <c r="E141" i="3"/>
  <c r="E139" i="3"/>
  <c r="E137" i="3"/>
  <c r="E106" i="3"/>
  <c r="E124" i="3"/>
  <c r="E131" i="3" s="1"/>
  <c r="E128" i="3"/>
  <c r="E126" i="3"/>
  <c r="E118" i="3"/>
  <c r="E116" i="3"/>
  <c r="E114" i="3"/>
  <c r="E112" i="3"/>
  <c r="E110" i="3"/>
  <c r="E119" i="3" s="1"/>
  <c r="G119" i="3"/>
  <c r="E104" i="3"/>
  <c r="E102" i="3"/>
  <c r="E100" i="3"/>
  <c r="E98" i="3"/>
  <c r="E107" i="3" l="1"/>
  <c r="F107" i="3"/>
  <c r="H131" i="3"/>
  <c r="C84" i="3"/>
  <c r="E82" i="3" s="1"/>
  <c r="E75" i="3"/>
  <c r="C71" i="3"/>
  <c r="C70" i="3" s="1"/>
  <c r="E69" i="3" s="1"/>
  <c r="C56" i="3"/>
  <c r="C55" i="3"/>
  <c r="C89" i="3" l="1"/>
  <c r="E89" i="3" s="1"/>
  <c r="E94" i="3" s="1"/>
  <c r="I94" i="3" s="1"/>
  <c r="E54" i="3"/>
  <c r="E47" i="3"/>
  <c r="C41" i="3"/>
  <c r="E39" i="3" s="1"/>
  <c r="F25" i="3"/>
  <c r="I149" i="3" l="1"/>
  <c r="C61" i="3"/>
  <c r="E61" i="3" s="1"/>
  <c r="E66" i="3"/>
  <c r="G66" i="3" s="1"/>
  <c r="G149" i="3" s="1"/>
  <c r="C46" i="3"/>
  <c r="E51" i="3"/>
  <c r="E79" i="3"/>
  <c r="H79" i="3" s="1"/>
  <c r="H149" i="3" l="1"/>
  <c r="H15" i="4"/>
  <c r="H19" i="4" s="1"/>
  <c r="F44" i="2"/>
  <c r="E45" i="2" s="1"/>
  <c r="E46" i="2" s="1"/>
  <c r="E14" i="2" s="1"/>
  <c r="F17" i="2" s="1"/>
  <c r="F23" i="2" s="1"/>
  <c r="E33" i="2"/>
  <c r="F21" i="2"/>
  <c r="F51" i="3"/>
  <c r="F149" i="3" l="1"/>
  <c r="F15" i="4"/>
  <c r="F19" i="4" s="1"/>
</calcChain>
</file>

<file path=xl/sharedStrings.xml><?xml version="1.0" encoding="utf-8"?>
<sst xmlns="http://schemas.openxmlformats.org/spreadsheetml/2006/main" count="187" uniqueCount="120">
  <si>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</si>
  <si>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</si>
  <si>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</si>
  <si>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</si>
  <si>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</si>
  <si>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</si>
  <si>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</si>
  <si>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</si>
  <si>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</si>
  <si>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</si>
  <si>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</si>
  <si>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</si>
  <si>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</si>
  <si>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</si>
  <si>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</si>
  <si>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</si>
  <si>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</si>
  <si>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</si>
  <si>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</si>
  <si>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</si>
  <si>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</si>
  <si>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</si>
  <si>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</si>
  <si>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</si>
  <si>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</si>
  <si>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</si>
  <si>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</si>
  <si>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</si>
  <si>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</si>
  <si>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</si>
  <si>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</si>
  <si>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</si>
  <si>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</si>
  <si>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</si>
  <si>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</si>
  <si>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</si>
  <si>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</si>
  <si>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</si>
  <si>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</si>
  <si>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</si>
  <si>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</si>
  <si>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</si>
  <si>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</si>
  <si>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</si>
  <si>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</si>
  <si>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Semaine 4 - Solution</t>
  </si>
  <si>
    <t>Aucune inclusion</t>
  </si>
  <si>
    <t>Remboursements effectués par l’employé à l’employeur</t>
  </si>
  <si>
    <t>Dépenses personnelles de l’employé assumées par l’employeur</t>
  </si>
  <si>
    <t>Toutes à inclure SAUF celles prévues comme étant des exceptions…</t>
  </si>
  <si>
    <t>Frais de scolarité de l’employé payés par l’employeur</t>
  </si>
  <si>
    <t>Primes payées par l’employeur pour le compte de l’employé …</t>
  </si>
  <si>
    <t>(régime d’assurance collective contre la maladie et les accidents)</t>
  </si>
  <si>
    <t>Prestations reçues d’un régime d’assurance collective contre la maladie ou les accidents</t>
  </si>
  <si>
    <t>Prestations reçues</t>
  </si>
  <si>
    <t>(-) Total des primes payées par l’employé</t>
  </si>
  <si>
    <t>Allocations payées à l’employé par l’employeur</t>
  </si>
  <si>
    <t>Abonnements Netflix + … payés par l’employeur</t>
  </si>
  <si>
    <r>
      <t xml:space="preserve">Allocation </t>
    </r>
    <r>
      <rPr>
        <u/>
        <sz val="12"/>
        <rFont val="Times New Roman"/>
        <family val="1"/>
      </rPr>
      <t>raisonnable</t>
    </r>
    <r>
      <rPr>
        <sz val="12"/>
        <rFont val="Times New Roman"/>
        <family val="1"/>
      </rPr>
      <t xml:space="preserve"> pour frais de déplacement (autre que pour automobile)</t>
    </r>
  </si>
  <si>
    <t>pour voyager à l'extérieur de Montréal:</t>
  </si>
  <si>
    <t>Pas à l'extérieur de Montréal (250 $ + 450 $ + 42 $)</t>
  </si>
  <si>
    <t>Pas raisonnable (1 250 $ / repas)</t>
  </si>
  <si>
    <r>
      <t xml:space="preserve">Allocation </t>
    </r>
    <r>
      <rPr>
        <u/>
        <sz val="12"/>
        <rFont val="Times New Roman"/>
        <family val="1"/>
      </rPr>
      <t>raisonnable</t>
    </r>
    <r>
      <rPr>
        <sz val="12"/>
        <rFont val="Times New Roman"/>
        <family val="1"/>
      </rPr>
      <t xml:space="preserve"> pour frais de déplacement (pour automobile):</t>
    </r>
  </si>
  <si>
    <t>Pas raisonnable (0,75 $ / km)</t>
  </si>
  <si>
    <t>Pas raisonnable (0,80 $ / km)</t>
  </si>
  <si>
    <t>Frais de stationnement</t>
  </si>
  <si>
    <t>Stationnement au siège social de ProCan</t>
  </si>
  <si>
    <t>Stationnement lors des déplacements à des fins d'emploi</t>
  </si>
  <si>
    <t>Automobile mise à la disposition de l’employé</t>
  </si>
  <si>
    <t>Avantage pour droit d’usage</t>
  </si>
  <si>
    <t>Avantage lié au frais de fonctionnement</t>
  </si>
  <si>
    <t>B = 1 667 km x 8 mois =</t>
  </si>
  <si>
    <t>A / B x (2 % x 75 000 $ x 8 mois) =</t>
  </si>
  <si>
    <t>A = km personnels =</t>
  </si>
  <si>
    <t>*</t>
  </si>
  <si>
    <t>* plus de 50 % des km pour emploi (20 000 / 24 000)</t>
  </si>
  <si>
    <t>moindre de:</t>
  </si>
  <si>
    <t xml:space="preserve">1/2 x 3 599 $ = </t>
  </si>
  <si>
    <t>Roy</t>
  </si>
  <si>
    <t>Dubé</t>
  </si>
  <si>
    <t>Lebel</t>
  </si>
  <si>
    <t>Cyr</t>
  </si>
  <si>
    <t>REVENU D'EMPLOI</t>
  </si>
  <si>
    <t>A / B x (2 % x 48 000 $ x 10 mois) =</t>
  </si>
  <si>
    <t>B = 1 667 km x 10 mois =</t>
  </si>
  <si>
    <t>* plus de 50 % des km pour emploi (19 000 / 32 000)</t>
  </si>
  <si>
    <t xml:space="preserve">1/2 x 7 487 $ = </t>
  </si>
  <si>
    <t>A / B x (2 % x 255 000 $ x 6 mois) =</t>
  </si>
  <si>
    <t>A = B</t>
  </si>
  <si>
    <t>* moins de 50 % des km pour emploi (12 000 / 40 000)</t>
  </si>
  <si>
    <t>B = 1 667 km x 6 mois =</t>
  </si>
  <si>
    <t>A / B x (2/3 x 14 400 $) =</t>
  </si>
  <si>
    <t>B = 1 667 km x 12 mois =</t>
  </si>
  <si>
    <t>* plus de 50 % des km pour emploi (37 000 / 39 000)</t>
  </si>
  <si>
    <t xml:space="preserve">1/2 x 960 $ = </t>
  </si>
  <si>
    <t>Pas raisonnable (4 000 $ / nuitée)</t>
  </si>
  <si>
    <t>Prêts sans intérêt ou à taux d’intérêt réduit</t>
  </si>
  <si>
    <t>Salaire et autres rémunérations</t>
  </si>
  <si>
    <r>
      <t xml:space="preserve">Salaire </t>
    </r>
    <r>
      <rPr>
        <u/>
        <sz val="12"/>
        <rFont val="Times New Roman"/>
        <family val="1"/>
      </rPr>
      <t>reçu</t>
    </r>
    <r>
      <rPr>
        <sz val="12"/>
        <rFont val="Times New Roman"/>
        <family val="1"/>
      </rPr>
      <t xml:space="preserve"> dans l'année</t>
    </r>
  </si>
  <si>
    <r>
      <t xml:space="preserve">Boni </t>
    </r>
    <r>
      <rPr>
        <u/>
        <sz val="12"/>
        <rFont val="Times New Roman"/>
        <family val="1"/>
      </rPr>
      <t>reçu</t>
    </r>
    <r>
      <rPr>
        <sz val="12"/>
        <rFont val="Times New Roman"/>
        <family val="1"/>
      </rPr>
      <t xml:space="preserve"> dans l'année</t>
    </r>
  </si>
  <si>
    <t>Pour le 1er trimestre:</t>
  </si>
  <si>
    <t>Pour le 2e trimestre:</t>
  </si>
  <si>
    <t>Pour le 4e trimestre:</t>
  </si>
  <si>
    <t xml:space="preserve">40 000 $ x 5 % x 3 mois / 12 mois = </t>
  </si>
  <si>
    <t xml:space="preserve">40 000 $ x 6 % x 3 mois / 12 mois = </t>
  </si>
  <si>
    <t>Intérêts payés par l’employé à l’employeur =</t>
  </si>
  <si>
    <t xml:space="preserve">8 000 $ x 5 % x 3 mois / 12 mois = </t>
  </si>
  <si>
    <t xml:space="preserve">8 000 $ x 6 % x 3 mois / 12 mois = </t>
  </si>
  <si>
    <t xml:space="preserve">500 000 $ x 5 % x 3 mois / 12 mois = </t>
  </si>
  <si>
    <t xml:space="preserve">le taux d'intérêt prescrit en vigueur au moment de l’octroi du prêt </t>
  </si>
  <si>
    <t xml:space="preserve">* Prêt consenti pour l’achat d’une maison: </t>
  </si>
  <si>
    <t>(5 % le 1-5-20XX) constitue le taux maximum utilisable.</t>
  </si>
  <si>
    <t>s/o</t>
  </si>
  <si>
    <t xml:space="preserve">500 000 $ x 5 % x 2 mois / 12 mois = </t>
  </si>
  <si>
    <t>Pour le 3e trimestre:</t>
  </si>
  <si>
    <t xml:space="preserve">150 000 $ x 5 % x 3 mois / 12 mois = </t>
  </si>
  <si>
    <t xml:space="preserve">150 000 $ x 6 % x 3 mois / 12 mois = </t>
  </si>
  <si>
    <t>Positif ou nul</t>
  </si>
  <si>
    <t>Calcul du revenu d'emploi</t>
  </si>
  <si>
    <t>0,34 $ x km personnels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</si>
</sst>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4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/>
    <xf numFmtId="5" fontId="2" fillId="0" borderId="0" xfId="0" applyNumberFormat="1" applyFont="1"/>
    <xf numFmtId="0" fontId="2" fillId="0" borderId="0" xfId="1" applyNumberFormat="1" applyFont="1" applyAlignment="1"/>
    <xf numFmtId="5" fontId="2" fillId="0" borderId="14" xfId="1" applyNumberFormat="1" applyFont="1" applyBorder="1"/>
    <xf numFmtId="0" fontId="2" fillId="0" borderId="0" xfId="1" applyNumberFormat="1" applyFont="1"/>
    <xf numFmtId="0" fontId="11" fillId="0" borderId="0" xfId="1" applyNumberFormat="1" applyFont="1" applyAlignment="1"/>
    <xf numFmtId="0" fontId="2" fillId="0" borderId="0" xfId="0" applyNumberFormat="1" applyFont="1" applyFill="1" applyBorder="1" applyAlignment="1">
      <alignment vertical="center"/>
    </xf>
    <xf numFmtId="5" fontId="2" fillId="0" borderId="14" xfId="1" applyNumberFormat="1" applyFont="1" applyBorder="1" applyAlignment="1">
      <alignment horizontal="center"/>
    </xf>
    <xf numFmtId="5" fontId="2" fillId="0" borderId="15" xfId="1" applyNumberFormat="1" applyFont="1" applyBorder="1"/>
    <xf numFmtId="0" fontId="2" fillId="0" borderId="0" xfId="0" applyNumberFormat="1" applyFont="1" applyFill="1" applyBorder="1" applyAlignment="1"/>
    <xf numFmtId="0" fontId="10" fillId="0" borderId="0" xfId="1" applyNumberFormat="1" applyFont="1" applyAlignment="1"/>
    <xf numFmtId="0" fontId="11" fillId="0" borderId="0" xfId="1" applyNumberFormat="1" applyFont="1" applyBorder="1" applyAlignment="1"/>
    <xf numFmtId="0" fontId="2" fillId="0" borderId="0" xfId="1" applyNumberFormat="1" applyFont="1" applyBorder="1" applyAlignment="1"/>
    <xf numFmtId="5" fontId="3" fillId="0" borderId="1" xfId="0" applyNumberFormat="1" applyFont="1" applyBorder="1" applyAlignment="1">
      <alignment horizontal="center" wrapText="1"/>
    </xf>
    <xf numFmtId="0" fontId="3" fillId="0" borderId="0" xfId="1" applyNumberFormat="1" applyFont="1" applyAlignment="1"/>
    <xf numFmtId="0" fontId="3" fillId="0" borderId="0" xfId="0" applyNumberFormat="1" applyFont="1" applyFill="1" applyBorder="1" applyAlignment="1"/>
    <xf numFmtId="5" fontId="2" fillId="0" borderId="0" xfId="1" applyNumberFormat="1" applyFont="1" applyAlignment="1"/>
    <xf numFmtId="5" fontId="2" fillId="0" borderId="13" xfId="1" applyNumberFormat="1" applyFont="1" applyBorder="1" applyAlignment="1"/>
    <xf numFmtId="5" fontId="11" fillId="0" borderId="0" xfId="1" applyNumberFormat="1" applyFont="1" applyAlignment="1">
      <alignment horizontal="right"/>
    </xf>
    <xf numFmtId="37" fontId="2" fillId="0" borderId="1" xfId="1" applyNumberFormat="1" applyFont="1" applyBorder="1" applyAlignment="1"/>
    <xf numFmtId="37" fontId="2" fillId="0" borderId="0" xfId="1" applyNumberFormat="1" applyFont="1" applyBorder="1" applyAlignment="1"/>
    <xf numFmtId="0" fontId="3" fillId="0" borderId="0" xfId="0" applyFont="1" applyBorder="1" applyAlignment="1">
      <alignment horizontal="right"/>
    </xf>
    <xf numFmtId="5" fontId="3" fillId="0" borderId="2" xfId="1" applyNumberFormat="1" applyFont="1" applyBorder="1"/>
    <xf numFmtId="5" fontId="2" fillId="0" borderId="16" xfId="1" applyNumberFormat="1" applyFont="1" applyBorder="1" applyAlignment="1">
      <alignment horizontal="right"/>
    </xf>
    <xf numFmtId="5" fontId="11" fillId="0" borderId="14" xfId="1" applyNumberFormat="1" applyFont="1" applyBorder="1" applyAlignment="1">
      <alignment horizontal="right"/>
    </xf>
    <xf numFmtId="5" fontId="2" fillId="0" borderId="14" xfId="1" applyNumberFormat="1" applyFont="1" applyBorder="1" applyAlignment="1">
      <alignment horizontal="right"/>
    </xf>
    <xf numFmtId="5" fontId="2" fillId="0" borderId="17" xfId="1" applyNumberFormat="1" applyFont="1" applyBorder="1" applyAlignment="1">
      <alignment horizontal="right"/>
    </xf>
    <xf numFmtId="5" fontId="2" fillId="0" borderId="0" xfId="1" applyNumberFormat="1" applyFont="1" applyBorder="1" applyAlignment="1">
      <alignment horizontal="right"/>
    </xf>
    <xf numFmtId="5" fontId="2" fillId="0" borderId="13" xfId="0" applyNumberFormat="1" applyFont="1" applyBorder="1"/>
    <xf numFmtId="5" fontId="2" fillId="0" borderId="18" xfId="1" applyNumberFormat="1" applyFont="1" applyBorder="1" applyAlignment="1"/>
    <xf numFmtId="5" fontId="2" fillId="0" borderId="19" xfId="1" applyNumberFormat="1" applyFont="1" applyBorder="1" applyAlignment="1"/>
    <xf numFmtId="5" fontId="2" fillId="0" borderId="19" xfId="1" applyNumberFormat="1" applyFont="1" applyBorder="1" applyAlignment="1">
      <alignment horizontal="right"/>
    </xf>
    <xf numFmtId="5" fontId="2" fillId="0" borderId="20" xfId="1" applyNumberFormat="1" applyFont="1" applyBorder="1" applyAlignment="1">
      <alignment horizontal="right"/>
    </xf>
    <xf numFmtId="0" fontId="11" fillId="2" borderId="0" xfId="1" applyNumberFormat="1" applyFont="1" applyFill="1" applyAlignment="1"/>
    <xf numFmtId="0" fontId="2" fillId="2" borderId="0" xfId="1" applyNumberFormat="1" applyFont="1" applyFill="1" applyAlignment="1"/>
    <xf numFmtId="5" fontId="2" fillId="2" borderId="0" xfId="1" applyNumberFormat="1" applyFont="1" applyFill="1" applyBorder="1" applyAlignment="1">
      <alignment horizontal="right"/>
    </xf>
    <xf numFmtId="5" fontId="2" fillId="0" borderId="17" xfId="1" applyNumberFormat="1" applyFont="1" applyBorder="1" applyAlignment="1"/>
    <xf numFmtId="0" fontId="3" fillId="0" borderId="0" xfId="1" applyNumberFormat="1" applyFont="1" applyAlignment="1">
      <alignment wrapText="1"/>
    </xf>
    <xf numFmtId="0" fontId="3" fillId="0" borderId="21" xfId="1" applyNumberFormat="1" applyFont="1" applyBorder="1" applyAlignment="1">
      <alignment wrapText="1"/>
    </xf>
    <xf numFmtId="0" fontId="2" fillId="0" borderId="0" xfId="0" applyFont="1" applyAlignment="1">
      <alignment horizontal="left" wrapText="1"/>
    </xf>
  </cellXfs>
  <cellStyles count="6">
    <cellStyle name="Monétaire" xfId="1" builtinId="4"/>
    <cellStyle name="Monétaire 5 2" xfId="3" xr:uid="{49E1E3E7-1DF5-413C-84D6-F91BE520D658}"/>
    <cellStyle name="Monétaire 6" xfId="5" xr:uid="{AECBDEF7-D765-4CCE-BBBC-66A753F0A5D7}"/>
    <cellStyle name="Normal" xfId="0" builtinId="0"/>
    <cellStyle name="Normal_H2005 - Étude de cas - Sport au Max Inc. - Solution" xfId="2" xr:uid="{00000000-0005-0000-0000-000002000000}"/>
    <cellStyle name="Pourcentage 4" xfId="4" xr:uid="{8BE5D6B4-444E-44C1-BB9A-ACF14E495A08}"/>
  </cellStyles>
  <dxfs count="0"/>
  <tableStyles count="0" defaultTableStyle="TableStyleMedium9" defaultPivotStyle="PivotStyleLight16"/>
  <colors>
    <mruColors>
      <color rgb="FFD99594"/>
      <color rgb="FFC2D69B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837796</xdr:colOff>
      <xdr:row>13</xdr:row>
      <xdr:rowOff>183173</xdr:rowOff>
    </xdr:from>
    <xdr:to>
      <xdr:col>2</xdr:col>
      <xdr:colOff>837796</xdr:colOff>
      <xdr:row>15</xdr:row>
      <xdr:rowOff>51288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D8C2F7AD-48BB-4702-9D56-C85CCD890909}"/>
            </a:ext>
          </a:extLst>
        </xdr:cNvPr>
        <xdr:cNvCxnSpPr/>
      </xdr:nvCxnSpPr>
      <xdr:spPr>
        <a:xfrm>
          <a:off x="2519451" y="2659673"/>
          <a:ext cx="0" cy="249115"/>
        </a:xfrm>
        <a:prstGeom prst="straightConnector1">
          <a:avLst/>
        </a:prstGeom>
        <a:ln>
          <a:prstDash val="soli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487752</xdr:colOff>
      <xdr:row>13</xdr:row>
      <xdr:rowOff>4580</xdr:rowOff>
    </xdr:from>
    <xdr:to>
      <xdr:col>8</xdr:col>
      <xdr:colOff>487752</xdr:colOff>
      <xdr:row>17</xdr:row>
      <xdr:rowOff>184547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D9EC6532-D806-4D7A-8167-0F9EDD2BA4AE}"/>
            </a:ext>
          </a:extLst>
        </xdr:cNvPr>
        <xdr:cNvCxnSpPr/>
      </xdr:nvCxnSpPr>
      <xdr:spPr>
        <a:xfrm>
          <a:off x="7002852" y="2481080"/>
          <a:ext cx="0" cy="941967"/>
        </a:xfrm>
        <a:prstGeom prst="straightConnector1">
          <a:avLst/>
        </a:prstGeom>
        <a:ln>
          <a:prstDash val="soli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670034</xdr:colOff>
      <xdr:row>122</xdr:row>
      <xdr:rowOff>124811</xdr:rowOff>
    </xdr:from>
    <xdr:to>
      <xdr:col>1</xdr:col>
      <xdr:colOff>203638</xdr:colOff>
      <xdr:row>128</xdr:row>
      <xdr:rowOff>62719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97B996D4-628F-4CF8-9488-BEA32D75E539}"/>
            </a:ext>
          </a:extLst>
        </xdr:cNvPr>
        <xdr:cNvSpPr/>
      </xdr:nvSpPr>
      <xdr:spPr>
        <a:xfrm rot="5400000">
          <a:off x="316796" y="23719049"/>
          <a:ext cx="1080908" cy="37443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0"/>
  <sheetViews>
    <sheetView tabSelected="1" zoomScaleNormal="100" zoomScaleSheetLayoutView="100" workbookViewId="0"/>
  </sheetViews>
  <sheetFormatPr baseColWidth="10" defaultRowHeight="15" customHeight="1" x14ac:dyDescent="0.25"/>
  <cols>
    <col min="1" max="3" width="9.77734375" style="1" customWidth="1"/>
    <col min="4" max="4" width="11.5546875" style="1" customWidth="1"/>
    <col min="5" max="5" width="10.109375" style="38" customWidth="1"/>
    <col min="6" max="8" width="8.33203125" style="38" customWidth="1"/>
    <col min="9" max="9" width="8.33203125" style="2" customWidth="1"/>
    <col min="10" max="10" width="2.33203125" style="1" customWidth="1"/>
    <col min="11" max="11" width="13" style="1" customWidth="1"/>
    <col min="12" max="12" width="6.44140625" style="1" customWidth="1"/>
    <col min="13" max="13" width="15.109375" style="1" hidden="1" customWidth="1"/>
    <col min="14" max="14" width="15.44140625" style="1" hidden="1" customWidth="1"/>
    <col min="15" max="15" width="9.109375" style="1" hidden="1" customWidth="1"/>
    <col min="16" max="16" width="4.21875" style="1" hidden="1" customWidth="1"/>
    <col min="17" max="16384" width="11.5546875" style="1"/>
  </cols>
  <sheetData>
    <row r="1" spans="1:14" ht="15" customHeight="1" x14ac:dyDescent="0.25">
      <c r="A1" s="37" t="s">
        <v>45</v>
      </c>
      <c r="B1" s="37"/>
      <c r="C1" s="37"/>
    </row>
    <row r="3" spans="1:14" ht="15" customHeight="1" x14ac:dyDescent="0.25">
      <c r="A3" s="5" t="s">
        <v>118</v>
      </c>
      <c r="B3" s="5"/>
      <c r="C3" s="5"/>
    </row>
    <row r="4" spans="1:14" ht="15" customHeight="1" x14ac:dyDescent="0.25">
      <c r="F4" s="50" t="s">
        <v>78</v>
      </c>
      <c r="G4" s="50" t="s">
        <v>79</v>
      </c>
      <c r="H4" s="50" t="s">
        <v>80</v>
      </c>
      <c r="I4" s="50" t="s">
        <v>81</v>
      </c>
    </row>
    <row r="5" spans="1:14" ht="15" customHeight="1" x14ac:dyDescent="0.25">
      <c r="A5" s="51" t="s">
        <v>97</v>
      </c>
      <c r="B5" s="51"/>
      <c r="C5" s="51"/>
      <c r="D5" s="39"/>
      <c r="E5" s="53"/>
      <c r="F5" s="65"/>
      <c r="G5" s="54"/>
      <c r="H5" s="54"/>
      <c r="I5" s="54"/>
      <c r="J5" s="39"/>
      <c r="K5" s="39"/>
      <c r="L5" s="39"/>
      <c r="M5" s="40"/>
      <c r="N5" s="41"/>
    </row>
    <row r="6" spans="1:14" ht="15" customHeight="1" x14ac:dyDescent="0.25">
      <c r="A6" s="39" t="s">
        <v>98</v>
      </c>
      <c r="B6" s="39"/>
      <c r="C6" s="39"/>
      <c r="D6" s="39"/>
      <c r="E6" s="53"/>
      <c r="F6" s="54">
        <v>155000</v>
      </c>
      <c r="G6" s="54">
        <v>176000</v>
      </c>
      <c r="H6" s="54">
        <v>310000</v>
      </c>
      <c r="I6" s="54">
        <v>255000</v>
      </c>
      <c r="J6" s="39"/>
      <c r="K6" s="39"/>
      <c r="L6" s="39"/>
      <c r="M6" s="40"/>
      <c r="N6" s="41"/>
    </row>
    <row r="7" spans="1:14" ht="15" customHeight="1" x14ac:dyDescent="0.25">
      <c r="A7" s="39" t="s">
        <v>99</v>
      </c>
      <c r="B7" s="51"/>
      <c r="C7" s="51"/>
      <c r="D7" s="39"/>
      <c r="E7" s="53"/>
      <c r="F7" s="54">
        <v>75000</v>
      </c>
      <c r="G7" s="54">
        <v>75000</v>
      </c>
      <c r="H7" s="54">
        <v>75000</v>
      </c>
      <c r="I7" s="54">
        <v>0</v>
      </c>
      <c r="J7" s="39"/>
      <c r="K7" s="39"/>
      <c r="L7" s="39"/>
      <c r="M7" s="40">
        <v>150000</v>
      </c>
      <c r="N7" s="41"/>
    </row>
    <row r="8" spans="1:14" ht="15" customHeight="1" x14ac:dyDescent="0.25">
      <c r="A8" s="39"/>
      <c r="B8" s="39"/>
      <c r="C8" s="39"/>
      <c r="D8" s="39"/>
      <c r="E8" s="53"/>
      <c r="F8" s="54"/>
      <c r="G8" s="54"/>
      <c r="H8" s="54"/>
      <c r="I8" s="54"/>
      <c r="J8" s="39"/>
      <c r="K8" s="39"/>
      <c r="L8" s="39"/>
      <c r="M8" s="40"/>
      <c r="N8" s="41"/>
    </row>
    <row r="9" spans="1:14" ht="15" customHeight="1" x14ac:dyDescent="0.25">
      <c r="A9" s="51" t="s">
        <v>48</v>
      </c>
      <c r="B9" s="51"/>
      <c r="C9" s="51"/>
      <c r="D9" s="39"/>
      <c r="E9" s="53"/>
      <c r="F9" s="54"/>
      <c r="G9" s="54"/>
      <c r="H9" s="54"/>
      <c r="I9" s="54"/>
      <c r="J9" s="39"/>
      <c r="K9" s="39"/>
      <c r="L9" s="39"/>
      <c r="M9" s="40"/>
      <c r="N9" s="41"/>
    </row>
    <row r="10" spans="1:14" ht="15" customHeight="1" x14ac:dyDescent="0.25">
      <c r="A10" s="42" t="s">
        <v>49</v>
      </c>
      <c r="B10" s="42"/>
      <c r="C10" s="42"/>
      <c r="D10" s="39"/>
      <c r="E10" s="53"/>
      <c r="F10" s="54"/>
      <c r="G10" s="54"/>
      <c r="H10" s="54"/>
      <c r="I10" s="54"/>
      <c r="J10" s="39"/>
      <c r="K10" s="39"/>
      <c r="L10" s="39"/>
      <c r="M10" s="40"/>
      <c r="N10" s="41"/>
    </row>
    <row r="11" spans="1:14" ht="15" customHeight="1" x14ac:dyDescent="0.25">
      <c r="A11" s="43" t="s">
        <v>50</v>
      </c>
      <c r="B11" s="43"/>
      <c r="C11" s="43"/>
      <c r="E11" s="53"/>
      <c r="F11" s="54">
        <v>0</v>
      </c>
      <c r="G11" s="54">
        <v>0</v>
      </c>
      <c r="H11" s="54">
        <v>0</v>
      </c>
      <c r="I11" s="54">
        <v>0</v>
      </c>
      <c r="J11" s="39"/>
      <c r="K11" s="39"/>
      <c r="L11" s="39"/>
      <c r="M11" s="44" t="s">
        <v>46</v>
      </c>
      <c r="N11" s="41"/>
    </row>
    <row r="12" spans="1:14" ht="15" customHeight="1" x14ac:dyDescent="0.25">
      <c r="A12" s="43" t="s">
        <v>57</v>
      </c>
      <c r="B12" s="43"/>
      <c r="C12" s="43"/>
      <c r="E12" s="53"/>
      <c r="F12" s="54">
        <v>540</v>
      </c>
      <c r="G12" s="54">
        <v>600</v>
      </c>
      <c r="H12" s="54">
        <v>500</v>
      </c>
      <c r="I12" s="54">
        <v>540</v>
      </c>
      <c r="J12" s="39"/>
      <c r="K12" s="39"/>
      <c r="L12" s="39"/>
      <c r="M12" s="44"/>
      <c r="N12" s="41"/>
    </row>
    <row r="13" spans="1:14" ht="15" customHeight="1" x14ac:dyDescent="0.25">
      <c r="A13" s="43" t="s">
        <v>51</v>
      </c>
      <c r="B13" s="43"/>
      <c r="C13" s="43"/>
      <c r="E13" s="53"/>
      <c r="F13" s="54">
        <v>0</v>
      </c>
      <c r="G13" s="54">
        <v>0</v>
      </c>
      <c r="H13" s="54">
        <v>0</v>
      </c>
      <c r="I13" s="54">
        <v>0</v>
      </c>
      <c r="J13" s="39"/>
      <c r="K13" s="39"/>
      <c r="L13" s="39"/>
      <c r="M13" s="44"/>
      <c r="N13" s="41"/>
    </row>
    <row r="14" spans="1:14" ht="15" customHeight="1" x14ac:dyDescent="0.25">
      <c r="A14" s="39" t="s">
        <v>52</v>
      </c>
      <c r="B14" s="39"/>
      <c r="C14" s="39"/>
      <c r="D14" s="43"/>
      <c r="E14" s="53"/>
      <c r="F14" s="54"/>
      <c r="G14" s="54"/>
      <c r="H14" s="54"/>
      <c r="I14" s="54"/>
      <c r="J14" s="39"/>
      <c r="K14" s="39"/>
      <c r="L14" s="39"/>
      <c r="M14" s="44"/>
      <c r="N14" s="41"/>
    </row>
    <row r="15" spans="1:14" ht="15" customHeight="1" x14ac:dyDescent="0.25">
      <c r="A15" s="39"/>
      <c r="B15" s="39"/>
      <c r="C15" s="39"/>
      <c r="D15" s="43"/>
      <c r="E15" s="53"/>
      <c r="F15" s="54"/>
      <c r="G15" s="54"/>
      <c r="H15" s="54"/>
      <c r="I15" s="54"/>
      <c r="J15" s="39"/>
      <c r="K15" s="39"/>
      <c r="L15" s="39"/>
      <c r="M15" s="44"/>
      <c r="N15" s="41"/>
    </row>
    <row r="16" spans="1:14" ht="15" customHeight="1" x14ac:dyDescent="0.25">
      <c r="A16" s="51" t="s">
        <v>53</v>
      </c>
      <c r="B16" s="51"/>
      <c r="C16" s="51"/>
      <c r="D16" s="39"/>
      <c r="E16" s="53"/>
      <c r="F16" s="54"/>
      <c r="G16" s="54"/>
      <c r="H16" s="54"/>
      <c r="I16" s="54"/>
      <c r="J16" s="39"/>
      <c r="K16" s="39"/>
      <c r="L16" s="39"/>
      <c r="M16" s="45">
        <v>10000</v>
      </c>
      <c r="N16" s="41"/>
    </row>
    <row r="17" spans="1:14" ht="15" customHeight="1" x14ac:dyDescent="0.25">
      <c r="A17" s="39" t="s">
        <v>54</v>
      </c>
      <c r="B17" s="39"/>
      <c r="C17" s="39"/>
      <c r="D17" s="39"/>
      <c r="E17" s="66">
        <v>2600</v>
      </c>
      <c r="F17" s="54"/>
      <c r="G17" s="54"/>
      <c r="H17" s="54"/>
      <c r="I17" s="54"/>
      <c r="J17" s="39"/>
      <c r="K17" s="39"/>
      <c r="L17" s="39"/>
      <c r="M17" s="40"/>
      <c r="N17" s="41"/>
    </row>
    <row r="18" spans="1:14" ht="15" customHeight="1" x14ac:dyDescent="0.25">
      <c r="A18" s="39" t="s">
        <v>55</v>
      </c>
      <c r="B18" s="39"/>
      <c r="C18" s="39"/>
      <c r="D18" s="39"/>
      <c r="E18" s="67">
        <v>-1150</v>
      </c>
      <c r="F18" s="54"/>
      <c r="G18" s="54"/>
      <c r="H18" s="54"/>
      <c r="I18" s="54"/>
      <c r="J18" s="39"/>
      <c r="K18" s="39"/>
      <c r="L18" s="39"/>
      <c r="M18" s="40"/>
      <c r="N18" s="41"/>
    </row>
    <row r="19" spans="1:14" ht="15" customHeight="1" thickBot="1" x14ac:dyDescent="0.3">
      <c r="A19" s="39"/>
      <c r="B19" s="39"/>
      <c r="C19" s="39"/>
      <c r="D19" s="39"/>
      <c r="E19" s="73">
        <f>+E17+E18</f>
        <v>1450</v>
      </c>
      <c r="F19" s="54">
        <v>0</v>
      </c>
      <c r="G19" s="54">
        <v>0</v>
      </c>
      <c r="H19" s="54">
        <v>0</v>
      </c>
      <c r="I19" s="54">
        <f>+E19</f>
        <v>1450</v>
      </c>
      <c r="J19" s="39"/>
      <c r="K19" s="39"/>
      <c r="L19" s="39"/>
      <c r="M19" s="40"/>
      <c r="N19" s="41"/>
    </row>
    <row r="20" spans="1:14" ht="15" customHeight="1" thickTop="1" x14ac:dyDescent="0.25">
      <c r="A20" s="39"/>
      <c r="B20" s="39"/>
      <c r="C20" s="39"/>
      <c r="D20" s="39"/>
      <c r="E20" s="53"/>
      <c r="F20" s="54"/>
      <c r="G20" s="54"/>
      <c r="H20" s="54"/>
      <c r="I20" s="54"/>
      <c r="J20" s="39"/>
      <c r="K20" s="39"/>
      <c r="L20" s="39"/>
      <c r="M20" s="40"/>
      <c r="N20" s="41"/>
    </row>
    <row r="21" spans="1:14" ht="15" customHeight="1" x14ac:dyDescent="0.25">
      <c r="A21" s="51" t="s">
        <v>56</v>
      </c>
      <c r="B21" s="51"/>
      <c r="C21" s="51"/>
      <c r="D21" s="39"/>
      <c r="E21" s="53"/>
      <c r="F21" s="54"/>
      <c r="G21" s="54"/>
      <c r="H21" s="54"/>
      <c r="I21" s="54"/>
      <c r="J21" s="39"/>
      <c r="K21" s="39"/>
      <c r="L21" s="39"/>
      <c r="M21" s="40"/>
      <c r="N21" s="41"/>
    </row>
    <row r="22" spans="1:14" ht="15" customHeight="1" x14ac:dyDescent="0.25">
      <c r="A22" s="42" t="s">
        <v>49</v>
      </c>
      <c r="B22" s="42"/>
      <c r="C22" s="42"/>
      <c r="D22" s="39"/>
      <c r="E22" s="53"/>
      <c r="F22" s="54"/>
      <c r="G22" s="54"/>
      <c r="H22" s="54"/>
      <c r="I22" s="54"/>
      <c r="J22" s="39"/>
      <c r="K22" s="39"/>
      <c r="L22" s="39"/>
      <c r="M22" s="40"/>
      <c r="N22" s="41"/>
    </row>
    <row r="23" spans="1:14" ht="15" customHeight="1" x14ac:dyDescent="0.25">
      <c r="A23" s="39" t="s">
        <v>58</v>
      </c>
      <c r="B23" s="39"/>
      <c r="C23" s="39"/>
      <c r="D23" s="39"/>
      <c r="E23" s="53"/>
      <c r="F23" s="54"/>
      <c r="G23" s="54"/>
      <c r="H23" s="54"/>
      <c r="I23" s="54"/>
      <c r="J23" s="39"/>
      <c r="K23" s="39"/>
      <c r="L23" s="39"/>
      <c r="M23" s="40"/>
      <c r="N23" s="41"/>
    </row>
    <row r="24" spans="1:14" ht="15" customHeight="1" x14ac:dyDescent="0.25">
      <c r="A24" s="47" t="s">
        <v>59</v>
      </c>
      <c r="B24" s="39"/>
      <c r="C24" s="39"/>
      <c r="D24" s="39"/>
      <c r="E24" s="53"/>
      <c r="F24" s="54"/>
      <c r="G24" s="54"/>
      <c r="H24" s="54">
        <v>0</v>
      </c>
      <c r="I24" s="54"/>
      <c r="J24" s="39"/>
      <c r="K24" s="39"/>
      <c r="L24" s="39"/>
      <c r="M24" s="40"/>
      <c r="N24" s="41"/>
    </row>
    <row r="25" spans="1:14" ht="15" customHeight="1" x14ac:dyDescent="0.25">
      <c r="A25" s="39"/>
      <c r="B25" s="39"/>
      <c r="C25" s="39"/>
      <c r="D25" s="39"/>
      <c r="E25" s="55" t="s">
        <v>60</v>
      </c>
      <c r="F25" s="54">
        <f>250+450+42</f>
        <v>742</v>
      </c>
      <c r="G25" s="54"/>
      <c r="H25" s="54"/>
      <c r="I25" s="54"/>
      <c r="J25" s="39"/>
      <c r="K25" s="39"/>
      <c r="L25" s="39"/>
      <c r="M25" s="40"/>
      <c r="N25" s="41"/>
    </row>
    <row r="26" spans="1:14" ht="15" customHeight="1" x14ac:dyDescent="0.25">
      <c r="A26" s="39"/>
      <c r="B26" s="39"/>
      <c r="C26" s="39"/>
      <c r="D26" s="39"/>
      <c r="E26" s="55" t="s">
        <v>61</v>
      </c>
      <c r="F26" s="54"/>
      <c r="G26" s="54">
        <v>2500</v>
      </c>
      <c r="H26" s="54"/>
      <c r="I26" s="54"/>
      <c r="J26" s="39"/>
      <c r="K26" s="39"/>
      <c r="L26" s="39"/>
      <c r="M26" s="40"/>
      <c r="N26" s="41"/>
    </row>
    <row r="27" spans="1:14" ht="15" customHeight="1" x14ac:dyDescent="0.25">
      <c r="A27" s="39"/>
      <c r="B27" s="39"/>
      <c r="C27" s="39"/>
      <c r="D27" s="39"/>
      <c r="E27" s="55" t="s">
        <v>95</v>
      </c>
      <c r="F27" s="54"/>
      <c r="G27" s="54"/>
      <c r="H27" s="54"/>
      <c r="I27" s="54">
        <v>4000</v>
      </c>
      <c r="J27" s="39"/>
      <c r="K27" s="39"/>
      <c r="L27" s="39"/>
      <c r="M27" s="40"/>
      <c r="N27" s="41"/>
    </row>
    <row r="28" spans="1:14" ht="15" customHeight="1" x14ac:dyDescent="0.25">
      <c r="A28" s="42"/>
      <c r="B28" s="42"/>
      <c r="C28" s="42"/>
      <c r="D28" s="39"/>
      <c r="E28" s="53"/>
      <c r="F28" s="54"/>
      <c r="G28" s="54"/>
      <c r="H28" s="54"/>
      <c r="I28" s="54"/>
      <c r="J28" s="39"/>
      <c r="K28" s="39"/>
      <c r="L28" s="39"/>
      <c r="M28" s="40"/>
      <c r="N28" s="41"/>
    </row>
    <row r="29" spans="1:14" ht="15" customHeight="1" x14ac:dyDescent="0.25">
      <c r="A29" s="39" t="s">
        <v>62</v>
      </c>
      <c r="B29" s="42"/>
      <c r="C29" s="42"/>
      <c r="D29" s="39"/>
      <c r="E29" s="53"/>
      <c r="F29" s="54">
        <v>0</v>
      </c>
      <c r="G29" s="54"/>
      <c r="H29" s="54"/>
      <c r="I29" s="54">
        <v>0</v>
      </c>
      <c r="J29" s="39"/>
      <c r="K29" s="39"/>
      <c r="L29" s="39"/>
      <c r="M29" s="40"/>
      <c r="N29" s="41"/>
    </row>
    <row r="30" spans="1:14" ht="15" customHeight="1" x14ac:dyDescent="0.25">
      <c r="A30" s="39"/>
      <c r="B30" s="42"/>
      <c r="C30" s="42"/>
      <c r="D30" s="39"/>
      <c r="E30" s="55" t="s">
        <v>63</v>
      </c>
      <c r="F30" s="54"/>
      <c r="G30" s="54">
        <v>1500</v>
      </c>
      <c r="H30" s="54"/>
      <c r="I30" s="54"/>
      <c r="J30" s="39"/>
      <c r="K30" s="39"/>
      <c r="L30" s="39"/>
      <c r="M30" s="40"/>
      <c r="N30" s="41"/>
    </row>
    <row r="31" spans="1:14" ht="15" customHeight="1" x14ac:dyDescent="0.25">
      <c r="A31" s="39"/>
      <c r="B31" s="42"/>
      <c r="C31" s="42"/>
      <c r="D31" s="39"/>
      <c r="E31" s="55" t="s">
        <v>64</v>
      </c>
      <c r="F31" s="54"/>
      <c r="G31" s="54"/>
      <c r="H31" s="54">
        <v>6400</v>
      </c>
      <c r="I31" s="54"/>
      <c r="J31" s="39"/>
      <c r="K31" s="39"/>
      <c r="L31" s="39"/>
      <c r="M31" s="40"/>
      <c r="N31" s="41"/>
    </row>
    <row r="32" spans="1:14" ht="15" customHeight="1" x14ac:dyDescent="0.25">
      <c r="A32" s="39"/>
      <c r="B32" s="42"/>
      <c r="C32" s="42"/>
      <c r="D32" s="39"/>
      <c r="E32" s="55"/>
      <c r="F32" s="54"/>
      <c r="G32" s="54"/>
      <c r="H32" s="54"/>
      <c r="I32" s="54"/>
      <c r="J32" s="39"/>
      <c r="K32" s="39"/>
      <c r="L32" s="39"/>
      <c r="M32" s="40"/>
      <c r="N32" s="41"/>
    </row>
    <row r="33" spans="1:14" ht="15" customHeight="1" x14ac:dyDescent="0.25">
      <c r="A33" s="52" t="s">
        <v>65</v>
      </c>
      <c r="B33" s="42"/>
      <c r="C33" s="42"/>
      <c r="D33" s="39"/>
      <c r="E33" s="55"/>
      <c r="F33" s="54"/>
      <c r="G33" s="54"/>
      <c r="H33" s="54"/>
      <c r="I33" s="54"/>
      <c r="J33" s="39"/>
      <c r="K33" s="39"/>
      <c r="L33" s="39"/>
      <c r="M33" s="40"/>
      <c r="N33" s="41"/>
    </row>
    <row r="34" spans="1:14" ht="15" customHeight="1" x14ac:dyDescent="0.25">
      <c r="A34" s="46" t="s">
        <v>67</v>
      </c>
      <c r="B34" s="42"/>
      <c r="C34" s="42"/>
      <c r="D34" s="39"/>
      <c r="E34" s="55"/>
      <c r="F34" s="54">
        <v>0</v>
      </c>
      <c r="G34" s="54">
        <v>0</v>
      </c>
      <c r="H34" s="54">
        <v>0</v>
      </c>
      <c r="I34" s="54">
        <v>0</v>
      </c>
      <c r="J34" s="39"/>
      <c r="K34" s="39"/>
      <c r="L34" s="39"/>
      <c r="M34" s="40"/>
      <c r="N34" s="41"/>
    </row>
    <row r="35" spans="1:14" ht="15" customHeight="1" x14ac:dyDescent="0.25">
      <c r="A35" s="39" t="s">
        <v>66</v>
      </c>
      <c r="B35" s="42"/>
      <c r="C35" s="42"/>
      <c r="D35" s="39"/>
      <c r="E35" s="55"/>
      <c r="F35" s="54">
        <v>8000</v>
      </c>
      <c r="G35" s="54">
        <v>10000</v>
      </c>
      <c r="H35" s="54">
        <v>12000</v>
      </c>
      <c r="I35" s="54">
        <v>0</v>
      </c>
      <c r="J35" s="39"/>
      <c r="K35" s="39"/>
      <c r="L35" s="39"/>
      <c r="M35" s="40"/>
      <c r="N35" s="41"/>
    </row>
    <row r="36" spans="1:14" ht="15" customHeight="1" x14ac:dyDescent="0.25">
      <c r="A36" s="39"/>
      <c r="B36" s="42"/>
      <c r="C36" s="42"/>
      <c r="D36" s="39"/>
      <c r="E36" s="55"/>
      <c r="F36" s="54"/>
      <c r="G36" s="54"/>
      <c r="H36" s="54"/>
      <c r="I36" s="54"/>
      <c r="J36" s="39"/>
      <c r="K36" s="39"/>
      <c r="L36" s="39"/>
      <c r="M36" s="40"/>
      <c r="N36" s="41"/>
    </row>
    <row r="37" spans="1:14" ht="15" customHeight="1" x14ac:dyDescent="0.25">
      <c r="A37" s="51" t="s">
        <v>68</v>
      </c>
      <c r="B37" s="42"/>
      <c r="C37" s="42"/>
      <c r="D37" s="39"/>
      <c r="E37" s="55"/>
      <c r="F37" s="54"/>
      <c r="G37" s="54"/>
      <c r="H37" s="54"/>
      <c r="I37" s="54"/>
      <c r="J37" s="39"/>
      <c r="K37" s="39"/>
      <c r="L37" s="39"/>
      <c r="M37" s="40"/>
      <c r="N37" s="41"/>
    </row>
    <row r="38" spans="1:14" ht="15" customHeight="1" x14ac:dyDescent="0.25">
      <c r="A38" s="48" t="s">
        <v>69</v>
      </c>
      <c r="B38" s="48"/>
      <c r="C38" s="48"/>
      <c r="D38" s="39"/>
      <c r="E38" s="55"/>
      <c r="F38" s="54"/>
      <c r="G38" s="54"/>
      <c r="H38" s="54"/>
      <c r="I38" s="54"/>
      <c r="J38" s="39"/>
      <c r="K38" s="39"/>
      <c r="L38" s="39"/>
      <c r="M38" s="40"/>
      <c r="N38" s="41"/>
    </row>
    <row r="39" spans="1:14" ht="15" customHeight="1" x14ac:dyDescent="0.25">
      <c r="A39" s="49" t="s">
        <v>72</v>
      </c>
      <c r="B39" s="48"/>
      <c r="C39" s="48"/>
      <c r="D39" s="39"/>
      <c r="E39" s="60">
        <f>+C40/C41*(0.02*75000*8)</f>
        <v>3599.2801439712052</v>
      </c>
      <c r="F39" s="54"/>
      <c r="G39" s="54"/>
      <c r="H39" s="54"/>
      <c r="I39" s="54"/>
      <c r="J39" s="39"/>
      <c r="K39" s="39"/>
      <c r="L39" s="39"/>
      <c r="M39" s="40"/>
      <c r="N39" s="41"/>
    </row>
    <row r="40" spans="1:14" ht="15" customHeight="1" x14ac:dyDescent="0.25">
      <c r="A40" s="49" t="s">
        <v>73</v>
      </c>
      <c r="B40" s="48"/>
      <c r="C40" s="56">
        <v>4000</v>
      </c>
      <c r="D40" s="39" t="s">
        <v>74</v>
      </c>
      <c r="E40" s="61"/>
      <c r="F40" s="54"/>
      <c r="G40" s="54"/>
      <c r="H40" s="54"/>
      <c r="I40" s="54"/>
      <c r="J40" s="39"/>
      <c r="K40" s="39"/>
      <c r="L40" s="39"/>
      <c r="M40" s="40"/>
      <c r="N40" s="41"/>
    </row>
    <row r="41" spans="1:14" ht="15" customHeight="1" x14ac:dyDescent="0.25">
      <c r="A41" s="49" t="s">
        <v>71</v>
      </c>
      <c r="B41" s="48"/>
      <c r="C41" s="57">
        <f>1667*8</f>
        <v>13336</v>
      </c>
      <c r="D41" s="39"/>
      <c r="E41" s="61"/>
      <c r="F41" s="54"/>
      <c r="G41" s="54"/>
      <c r="H41" s="54"/>
      <c r="I41" s="54"/>
      <c r="J41" s="39"/>
      <c r="K41" s="39"/>
      <c r="L41" s="39"/>
      <c r="M41" s="40"/>
      <c r="N41" s="41"/>
    </row>
    <row r="42" spans="1:14" ht="15" customHeight="1" x14ac:dyDescent="0.25">
      <c r="A42" s="49" t="s">
        <v>75</v>
      </c>
      <c r="B42" s="48"/>
      <c r="C42" s="48"/>
      <c r="D42" s="39"/>
      <c r="E42" s="61"/>
      <c r="F42" s="54"/>
      <c r="G42" s="54"/>
      <c r="H42" s="54"/>
      <c r="I42" s="54"/>
      <c r="J42" s="39"/>
      <c r="K42" s="39"/>
      <c r="L42" s="39"/>
      <c r="M42" s="40"/>
      <c r="N42" s="41"/>
    </row>
    <row r="43" spans="1:14" ht="15" customHeight="1" x14ac:dyDescent="0.25">
      <c r="A43" s="39"/>
      <c r="B43" s="42"/>
      <c r="C43" s="42"/>
      <c r="D43" s="39"/>
      <c r="E43" s="61"/>
      <c r="F43" s="54"/>
      <c r="G43" s="54"/>
      <c r="H43" s="54"/>
      <c r="I43" s="54"/>
      <c r="J43" s="39"/>
      <c r="K43" s="39"/>
      <c r="L43" s="39"/>
      <c r="M43" s="40"/>
      <c r="N43" s="41"/>
    </row>
    <row r="44" spans="1:14" ht="15" customHeight="1" x14ac:dyDescent="0.25">
      <c r="A44" s="42" t="s">
        <v>70</v>
      </c>
      <c r="B44" s="42"/>
      <c r="C44" s="42"/>
      <c r="D44" s="39"/>
      <c r="E44" s="61"/>
      <c r="F44" s="54"/>
      <c r="G44" s="54"/>
      <c r="H44" s="54"/>
      <c r="I44" s="54"/>
      <c r="J44" s="39"/>
      <c r="K44" s="39"/>
      <c r="L44" s="39"/>
      <c r="M44" s="40"/>
      <c r="N44" s="41"/>
    </row>
    <row r="45" spans="1:14" ht="15" customHeight="1" x14ac:dyDescent="0.25">
      <c r="A45" s="39" t="s">
        <v>76</v>
      </c>
      <c r="B45" s="42"/>
      <c r="C45" s="42"/>
      <c r="D45" s="39"/>
      <c r="E45" s="61"/>
      <c r="F45" s="54"/>
      <c r="G45" s="54"/>
      <c r="H45" s="54"/>
      <c r="I45" s="54"/>
      <c r="J45" s="39"/>
      <c r="K45" s="39"/>
      <c r="L45" s="39"/>
      <c r="M45" s="40"/>
      <c r="N45" s="41"/>
    </row>
    <row r="46" spans="1:14" ht="15" customHeight="1" x14ac:dyDescent="0.25">
      <c r="A46" s="39" t="s">
        <v>77</v>
      </c>
      <c r="B46" s="42"/>
      <c r="C46" s="53">
        <f>+E39/2</f>
        <v>1799.6400719856026</v>
      </c>
      <c r="D46" s="39"/>
      <c r="E46" s="61"/>
      <c r="F46" s="54"/>
      <c r="G46" s="54"/>
      <c r="H46" s="54"/>
      <c r="I46" s="54"/>
      <c r="J46" s="39"/>
      <c r="K46" s="39"/>
      <c r="L46" s="39"/>
      <c r="M46" s="40"/>
      <c r="N46" s="41"/>
    </row>
    <row r="47" spans="1:14" ht="15" customHeight="1" x14ac:dyDescent="0.25">
      <c r="A47" s="39" t="s">
        <v>119</v>
      </c>
      <c r="B47" s="42"/>
      <c r="C47" s="53">
        <f>+C40*0.34</f>
        <v>1360</v>
      </c>
      <c r="D47" s="39" t="s">
        <v>74</v>
      </c>
      <c r="E47" s="62">
        <f>+C47</f>
        <v>1360</v>
      </c>
      <c r="F47" s="54"/>
      <c r="G47" s="54"/>
      <c r="H47" s="54"/>
      <c r="I47" s="54"/>
      <c r="J47" s="39"/>
      <c r="K47" s="39"/>
      <c r="L47" s="39"/>
      <c r="M47" s="40"/>
      <c r="N47" s="41"/>
    </row>
    <row r="48" spans="1:14" ht="15" customHeight="1" x14ac:dyDescent="0.25">
      <c r="A48" s="49" t="s">
        <v>75</v>
      </c>
      <c r="B48" s="42"/>
      <c r="C48" s="53"/>
      <c r="D48" s="39"/>
      <c r="E48" s="62"/>
      <c r="F48" s="54"/>
      <c r="G48" s="54"/>
      <c r="H48" s="54"/>
      <c r="I48" s="54"/>
      <c r="J48" s="39"/>
      <c r="K48" s="39"/>
      <c r="L48" s="39"/>
      <c r="M48" s="40"/>
      <c r="N48" s="41"/>
    </row>
    <row r="49" spans="1:14" ht="15" customHeight="1" x14ac:dyDescent="0.25">
      <c r="A49" s="39"/>
      <c r="B49" s="42"/>
      <c r="C49" s="42"/>
      <c r="D49" s="39"/>
      <c r="E49" s="61"/>
      <c r="F49" s="54"/>
      <c r="G49" s="54"/>
      <c r="H49" s="54"/>
      <c r="I49" s="54"/>
      <c r="J49" s="39"/>
      <c r="K49" s="39"/>
      <c r="L49" s="39"/>
      <c r="M49" s="40"/>
      <c r="N49" s="41"/>
    </row>
    <row r="50" spans="1:14" ht="15" customHeight="1" x14ac:dyDescent="0.25">
      <c r="A50" s="42" t="s">
        <v>47</v>
      </c>
      <c r="B50" s="42"/>
      <c r="C50" s="42"/>
      <c r="D50" s="39"/>
      <c r="E50" s="62">
        <v>0</v>
      </c>
      <c r="F50" s="54"/>
      <c r="G50" s="54"/>
      <c r="H50" s="54"/>
      <c r="I50" s="54"/>
      <c r="J50" s="39"/>
      <c r="K50" s="39"/>
      <c r="L50" s="39"/>
      <c r="M50" s="40"/>
      <c r="N50" s="41"/>
    </row>
    <row r="51" spans="1:14" ht="15" customHeight="1" thickBot="1" x14ac:dyDescent="0.3">
      <c r="A51" s="39"/>
      <c r="B51" s="42"/>
      <c r="C51" s="42"/>
      <c r="D51" s="39"/>
      <c r="E51" s="63">
        <f>SUM(E39:E50)</f>
        <v>4959.2801439712057</v>
      </c>
      <c r="F51" s="54">
        <f>+E51</f>
        <v>4959.2801439712057</v>
      </c>
      <c r="G51" s="54"/>
      <c r="H51" s="54"/>
      <c r="I51" s="54"/>
      <c r="J51" s="39"/>
      <c r="K51" s="39"/>
      <c r="L51" s="39"/>
      <c r="M51" s="40"/>
      <c r="N51" s="41"/>
    </row>
    <row r="52" spans="1:14" ht="15" customHeight="1" thickTop="1" x14ac:dyDescent="0.25">
      <c r="A52" s="39"/>
      <c r="B52" s="42"/>
      <c r="C52" s="42"/>
      <c r="D52" s="39"/>
      <c r="E52" s="55"/>
      <c r="F52" s="54"/>
      <c r="G52" s="54"/>
      <c r="H52" s="54"/>
      <c r="I52" s="54"/>
      <c r="J52" s="39"/>
      <c r="K52" s="39"/>
      <c r="L52" s="39"/>
      <c r="M52" s="40"/>
      <c r="N52" s="41"/>
    </row>
    <row r="53" spans="1:14" ht="15" customHeight="1" x14ac:dyDescent="0.25">
      <c r="A53" s="48" t="s">
        <v>69</v>
      </c>
      <c r="B53" s="48"/>
      <c r="C53" s="48"/>
      <c r="D53" s="39"/>
      <c r="E53" s="55"/>
      <c r="F53" s="54"/>
      <c r="G53" s="54"/>
      <c r="H53" s="54"/>
      <c r="I53" s="54"/>
      <c r="J53" s="39"/>
      <c r="K53" s="39"/>
      <c r="L53" s="39"/>
      <c r="M53" s="40"/>
      <c r="N53" s="41"/>
    </row>
    <row r="54" spans="1:14" ht="15" customHeight="1" x14ac:dyDescent="0.25">
      <c r="A54" s="49" t="s">
        <v>83</v>
      </c>
      <c r="B54" s="48"/>
      <c r="C54" s="48"/>
      <c r="D54" s="39"/>
      <c r="E54" s="60">
        <f>+C55/C56*(0.02*48000*10)</f>
        <v>7486.5026994601076</v>
      </c>
      <c r="F54" s="54"/>
      <c r="G54" s="54"/>
      <c r="H54" s="54"/>
      <c r="I54" s="54"/>
      <c r="J54" s="39"/>
      <c r="K54" s="39"/>
      <c r="L54" s="39"/>
      <c r="M54" s="40"/>
      <c r="N54" s="41"/>
    </row>
    <row r="55" spans="1:14" ht="15" customHeight="1" x14ac:dyDescent="0.25">
      <c r="A55" s="49" t="s">
        <v>73</v>
      </c>
      <c r="B55" s="48"/>
      <c r="C55" s="56">
        <f>32000-19000</f>
        <v>13000</v>
      </c>
      <c r="D55" s="39" t="s">
        <v>74</v>
      </c>
      <c r="E55" s="61"/>
      <c r="F55" s="54"/>
      <c r="G55" s="54"/>
      <c r="H55" s="54"/>
      <c r="I55" s="54"/>
      <c r="J55" s="39"/>
      <c r="K55" s="39"/>
      <c r="L55" s="39"/>
      <c r="M55" s="40"/>
      <c r="N55" s="41"/>
    </row>
    <row r="56" spans="1:14" ht="15" customHeight="1" x14ac:dyDescent="0.25">
      <c r="A56" s="49" t="s">
        <v>84</v>
      </c>
      <c r="B56" s="48"/>
      <c r="C56" s="57">
        <f>1667*10</f>
        <v>16670</v>
      </c>
      <c r="D56" s="39"/>
      <c r="E56" s="61"/>
      <c r="F56" s="54"/>
      <c r="G56" s="54"/>
      <c r="H56" s="54"/>
      <c r="I56" s="54"/>
      <c r="J56" s="39"/>
      <c r="K56" s="39"/>
      <c r="L56" s="39"/>
      <c r="M56" s="40"/>
      <c r="N56" s="41"/>
    </row>
    <row r="57" spans="1:14" ht="15" customHeight="1" x14ac:dyDescent="0.25">
      <c r="A57" s="49" t="s">
        <v>85</v>
      </c>
      <c r="B57" s="48"/>
      <c r="C57" s="48"/>
      <c r="D57" s="39"/>
      <c r="E57" s="61"/>
      <c r="F57" s="54"/>
      <c r="G57" s="54"/>
      <c r="H57" s="54"/>
      <c r="I57" s="54"/>
      <c r="J57" s="39"/>
      <c r="K57" s="39"/>
      <c r="L57" s="39"/>
      <c r="M57" s="40"/>
      <c r="N57" s="41"/>
    </row>
    <row r="58" spans="1:14" ht="15" customHeight="1" x14ac:dyDescent="0.25">
      <c r="A58" s="39"/>
      <c r="B58" s="42"/>
      <c r="C58" s="42"/>
      <c r="D58" s="39"/>
      <c r="E58" s="61"/>
      <c r="F58" s="54"/>
      <c r="G58" s="54"/>
      <c r="H58" s="54"/>
      <c r="I58" s="54"/>
      <c r="J58" s="39"/>
      <c r="K58" s="39"/>
      <c r="L58" s="39"/>
      <c r="M58" s="40"/>
      <c r="N58" s="41"/>
    </row>
    <row r="59" spans="1:14" ht="15" customHeight="1" x14ac:dyDescent="0.25">
      <c r="A59" s="42" t="s">
        <v>70</v>
      </c>
      <c r="B59" s="42"/>
      <c r="C59" s="42"/>
      <c r="D59" s="39"/>
      <c r="E59" s="61"/>
      <c r="F59" s="54"/>
      <c r="G59" s="54"/>
      <c r="H59" s="54"/>
      <c r="I59" s="54"/>
      <c r="J59" s="39"/>
      <c r="K59" s="39"/>
      <c r="L59" s="39"/>
      <c r="M59" s="40"/>
      <c r="N59" s="41"/>
    </row>
    <row r="60" spans="1:14" ht="15" customHeight="1" x14ac:dyDescent="0.25">
      <c r="A60" s="39" t="s">
        <v>76</v>
      </c>
      <c r="B60" s="42"/>
      <c r="C60" s="42"/>
      <c r="D60" s="39"/>
      <c r="E60" s="61"/>
      <c r="F60" s="54"/>
      <c r="G60" s="54"/>
      <c r="H60" s="54"/>
      <c r="I60" s="54"/>
      <c r="J60" s="39"/>
      <c r="K60" s="39"/>
      <c r="L60" s="39"/>
      <c r="M60" s="40"/>
      <c r="N60" s="41"/>
    </row>
    <row r="61" spans="1:14" ht="15" customHeight="1" x14ac:dyDescent="0.25">
      <c r="A61" s="39" t="s">
        <v>86</v>
      </c>
      <c r="B61" s="42"/>
      <c r="C61" s="53">
        <f>+E54/2</f>
        <v>3743.2513497300538</v>
      </c>
      <c r="D61" s="39" t="s">
        <v>74</v>
      </c>
      <c r="E61" s="62">
        <f>+C61</f>
        <v>3743.2513497300538</v>
      </c>
      <c r="F61" s="54"/>
      <c r="G61" s="54"/>
      <c r="H61" s="54"/>
      <c r="I61" s="54"/>
      <c r="J61" s="39"/>
      <c r="K61" s="39"/>
      <c r="L61" s="39"/>
      <c r="M61" s="40"/>
      <c r="N61" s="41"/>
    </row>
    <row r="62" spans="1:14" ht="15" customHeight="1" x14ac:dyDescent="0.25">
      <c r="A62" s="39" t="s">
        <v>119</v>
      </c>
      <c r="B62" s="42"/>
      <c r="C62" s="53">
        <f>+C55*0.34</f>
        <v>4420</v>
      </c>
      <c r="D62" s="39"/>
      <c r="E62" s="62"/>
      <c r="F62" s="54"/>
      <c r="G62" s="54"/>
      <c r="H62" s="54"/>
      <c r="I62" s="54"/>
      <c r="J62" s="39"/>
      <c r="K62" s="39"/>
      <c r="L62" s="39"/>
      <c r="M62" s="40"/>
      <c r="N62" s="41"/>
    </row>
    <row r="63" spans="1:14" ht="15" customHeight="1" x14ac:dyDescent="0.25">
      <c r="A63" s="49" t="s">
        <v>85</v>
      </c>
      <c r="B63" s="42"/>
      <c r="C63" s="53"/>
      <c r="D63" s="39"/>
      <c r="E63" s="62"/>
      <c r="F63" s="54"/>
      <c r="G63" s="54"/>
      <c r="H63" s="54"/>
      <c r="I63" s="54"/>
      <c r="J63" s="39"/>
      <c r="K63" s="39"/>
      <c r="L63" s="39"/>
      <c r="M63" s="40"/>
      <c r="N63" s="41"/>
    </row>
    <row r="64" spans="1:14" ht="15" customHeight="1" x14ac:dyDescent="0.25">
      <c r="A64" s="39"/>
      <c r="B64" s="42"/>
      <c r="C64" s="42"/>
      <c r="D64" s="39"/>
      <c r="E64" s="61"/>
      <c r="F64" s="54"/>
      <c r="G64" s="54"/>
      <c r="H64" s="54"/>
      <c r="I64" s="54"/>
      <c r="J64" s="39"/>
      <c r="K64" s="39"/>
      <c r="L64" s="39"/>
      <c r="M64" s="40"/>
      <c r="N64" s="41"/>
    </row>
    <row r="65" spans="1:14" ht="15" customHeight="1" x14ac:dyDescent="0.25">
      <c r="A65" s="42" t="s">
        <v>47</v>
      </c>
      <c r="B65" s="42"/>
      <c r="C65" s="42"/>
      <c r="D65" s="39"/>
      <c r="E65" s="62">
        <v>-2600</v>
      </c>
      <c r="F65" s="54"/>
      <c r="G65" s="54"/>
      <c r="H65" s="54"/>
      <c r="I65" s="54"/>
      <c r="J65" s="39"/>
      <c r="K65" s="39"/>
      <c r="L65" s="39"/>
      <c r="M65" s="40"/>
      <c r="N65" s="41"/>
    </row>
    <row r="66" spans="1:14" ht="15" customHeight="1" thickBot="1" x14ac:dyDescent="0.3">
      <c r="A66" s="39"/>
      <c r="B66" s="42"/>
      <c r="C66" s="42"/>
      <c r="D66" s="39"/>
      <c r="E66" s="63">
        <f>SUM(E54:E65)</f>
        <v>8629.7540491901618</v>
      </c>
      <c r="F66" s="54"/>
      <c r="G66" s="54">
        <f>+E66</f>
        <v>8629.7540491901618</v>
      </c>
      <c r="H66" s="54"/>
      <c r="I66" s="54"/>
      <c r="J66" s="39"/>
      <c r="K66" s="39"/>
      <c r="L66" s="39"/>
      <c r="M66" s="40"/>
      <c r="N66" s="41"/>
    </row>
    <row r="67" spans="1:14" ht="15" customHeight="1" thickTop="1" x14ac:dyDescent="0.25">
      <c r="A67" s="39"/>
      <c r="B67" s="42"/>
      <c r="C67" s="42"/>
      <c r="D67" s="39"/>
      <c r="E67" s="64"/>
      <c r="F67" s="54"/>
      <c r="G67" s="54"/>
      <c r="H67" s="54"/>
      <c r="I67" s="54"/>
      <c r="J67" s="39"/>
      <c r="K67" s="39"/>
      <c r="L67" s="39"/>
      <c r="M67" s="40"/>
      <c r="N67" s="41"/>
    </row>
    <row r="68" spans="1:14" ht="15" customHeight="1" x14ac:dyDescent="0.25">
      <c r="A68" s="48" t="s">
        <v>69</v>
      </c>
      <c r="B68" s="48"/>
      <c r="C68" s="48"/>
      <c r="D68" s="39"/>
      <c r="E68" s="55"/>
      <c r="F68" s="54"/>
      <c r="G68" s="54"/>
      <c r="H68" s="54"/>
      <c r="I68" s="54"/>
      <c r="J68" s="39"/>
      <c r="K68" s="39"/>
      <c r="L68" s="39"/>
      <c r="M68" s="40"/>
      <c r="N68" s="41"/>
    </row>
    <row r="69" spans="1:14" ht="15" customHeight="1" x14ac:dyDescent="0.25">
      <c r="A69" s="49" t="s">
        <v>87</v>
      </c>
      <c r="B69" s="48"/>
      <c r="C69" s="48"/>
      <c r="D69" s="39"/>
      <c r="E69" s="60">
        <f>+C70/C71*(0.02*255000*6)</f>
        <v>30600</v>
      </c>
      <c r="F69" s="54"/>
      <c r="G69" s="54"/>
      <c r="H69" s="54"/>
      <c r="I69" s="54"/>
      <c r="J69" s="39"/>
      <c r="K69" s="39"/>
      <c r="L69" s="39"/>
      <c r="M69" s="40"/>
      <c r="N69" s="41"/>
    </row>
    <row r="70" spans="1:14" ht="15" customHeight="1" x14ac:dyDescent="0.25">
      <c r="A70" s="49" t="s">
        <v>88</v>
      </c>
      <c r="B70" s="48"/>
      <c r="C70" s="56">
        <f>+C71</f>
        <v>10002</v>
      </c>
      <c r="D70" s="39" t="s">
        <v>74</v>
      </c>
      <c r="E70" s="61"/>
      <c r="F70" s="54"/>
      <c r="G70" s="54"/>
      <c r="H70" s="54"/>
      <c r="I70" s="54"/>
      <c r="J70" s="39"/>
      <c r="K70" s="39"/>
      <c r="L70" s="39"/>
      <c r="M70" s="40"/>
      <c r="N70" s="41"/>
    </row>
    <row r="71" spans="1:14" ht="15" customHeight="1" x14ac:dyDescent="0.25">
      <c r="A71" s="49" t="s">
        <v>90</v>
      </c>
      <c r="B71" s="48"/>
      <c r="C71" s="57">
        <f>1667*6</f>
        <v>10002</v>
      </c>
      <c r="D71" s="39"/>
      <c r="E71" s="61"/>
      <c r="F71" s="54"/>
      <c r="G71" s="54"/>
      <c r="H71" s="54"/>
      <c r="I71" s="54"/>
      <c r="J71" s="39"/>
      <c r="K71" s="39"/>
      <c r="L71" s="39"/>
      <c r="M71" s="40"/>
      <c r="N71" s="41"/>
    </row>
    <row r="72" spans="1:14" ht="15" customHeight="1" x14ac:dyDescent="0.25">
      <c r="A72" s="49" t="s">
        <v>89</v>
      </c>
      <c r="B72" s="48"/>
      <c r="C72" s="48"/>
      <c r="D72" s="39"/>
      <c r="E72" s="61"/>
      <c r="F72" s="54"/>
      <c r="G72" s="54"/>
      <c r="H72" s="54"/>
      <c r="I72" s="54"/>
      <c r="J72" s="39"/>
      <c r="K72" s="39"/>
      <c r="L72" s="39"/>
      <c r="M72" s="40"/>
      <c r="N72" s="41"/>
    </row>
    <row r="73" spans="1:14" ht="15" customHeight="1" x14ac:dyDescent="0.25">
      <c r="A73" s="39"/>
      <c r="B73" s="42"/>
      <c r="C73" s="42"/>
      <c r="D73" s="39"/>
      <c r="E73" s="61"/>
      <c r="F73" s="54"/>
      <c r="G73" s="54"/>
      <c r="H73" s="54"/>
      <c r="I73" s="54"/>
      <c r="J73" s="39"/>
      <c r="K73" s="39"/>
      <c r="L73" s="39"/>
      <c r="M73" s="40"/>
      <c r="N73" s="41"/>
    </row>
    <row r="74" spans="1:14" ht="15" customHeight="1" x14ac:dyDescent="0.25">
      <c r="A74" s="42" t="s">
        <v>70</v>
      </c>
      <c r="B74" s="42"/>
      <c r="C74" s="42"/>
      <c r="D74" s="39"/>
      <c r="E74" s="61"/>
      <c r="F74" s="54"/>
      <c r="G74" s="54"/>
      <c r="H74" s="54"/>
      <c r="I74" s="54"/>
      <c r="J74" s="39"/>
      <c r="K74" s="39"/>
      <c r="L74" s="39"/>
      <c r="M74" s="40"/>
      <c r="N74" s="41"/>
    </row>
    <row r="75" spans="1:14" ht="15" customHeight="1" x14ac:dyDescent="0.25">
      <c r="A75" s="39" t="s">
        <v>119</v>
      </c>
      <c r="B75" s="42"/>
      <c r="C75" s="53">
        <f>(40000-12000)*0.34</f>
        <v>9520</v>
      </c>
      <c r="D75" s="39" t="s">
        <v>74</v>
      </c>
      <c r="E75" s="62">
        <f>+C75</f>
        <v>9520</v>
      </c>
      <c r="F75" s="54"/>
      <c r="G75" s="54"/>
      <c r="H75" s="54"/>
      <c r="I75" s="54"/>
      <c r="J75" s="39"/>
      <c r="K75" s="39"/>
      <c r="L75" s="39"/>
      <c r="M75" s="40"/>
      <c r="N75" s="41"/>
    </row>
    <row r="76" spans="1:14" ht="15" customHeight="1" x14ac:dyDescent="0.25">
      <c r="A76" s="49" t="s">
        <v>89</v>
      </c>
      <c r="B76" s="42"/>
      <c r="C76" s="53"/>
      <c r="D76" s="39"/>
      <c r="E76" s="62"/>
      <c r="F76" s="54"/>
      <c r="G76" s="54"/>
      <c r="H76" s="54"/>
      <c r="I76" s="54"/>
      <c r="J76" s="39"/>
      <c r="K76" s="39"/>
      <c r="L76" s="39"/>
      <c r="M76" s="40"/>
      <c r="N76" s="41"/>
    </row>
    <row r="77" spans="1:14" ht="15" customHeight="1" x14ac:dyDescent="0.25">
      <c r="A77" s="39"/>
      <c r="B77" s="42"/>
      <c r="C77" s="42"/>
      <c r="D77" s="39"/>
      <c r="E77" s="61"/>
      <c r="F77" s="54"/>
      <c r="G77" s="54"/>
      <c r="H77" s="54"/>
      <c r="I77" s="54"/>
      <c r="J77" s="39"/>
      <c r="K77" s="39"/>
      <c r="L77" s="39"/>
      <c r="M77" s="40"/>
      <c r="N77" s="41"/>
    </row>
    <row r="78" spans="1:14" ht="15" customHeight="1" x14ac:dyDescent="0.25">
      <c r="A78" s="42" t="s">
        <v>47</v>
      </c>
      <c r="B78" s="42"/>
      <c r="C78" s="42"/>
      <c r="D78" s="39"/>
      <c r="E78" s="62">
        <v>-5600</v>
      </c>
      <c r="F78" s="54"/>
      <c r="G78" s="54"/>
      <c r="H78" s="54"/>
      <c r="I78" s="54"/>
      <c r="J78" s="39"/>
      <c r="K78" s="39"/>
      <c r="L78" s="39"/>
      <c r="M78" s="40"/>
      <c r="N78" s="41"/>
    </row>
    <row r="79" spans="1:14" ht="15" customHeight="1" thickBot="1" x14ac:dyDescent="0.3">
      <c r="A79" s="39"/>
      <c r="B79" s="42"/>
      <c r="C79" s="42"/>
      <c r="D79" s="39"/>
      <c r="E79" s="63">
        <f>SUM(E69:E78)</f>
        <v>34520</v>
      </c>
      <c r="F79" s="54"/>
      <c r="G79" s="54"/>
      <c r="H79" s="54">
        <f>+E79</f>
        <v>34520</v>
      </c>
      <c r="I79" s="54"/>
      <c r="J79" s="39"/>
      <c r="K79" s="39"/>
      <c r="L79" s="39"/>
      <c r="M79" s="40"/>
      <c r="N79" s="41"/>
    </row>
    <row r="80" spans="1:14" ht="15" customHeight="1" thickTop="1" x14ac:dyDescent="0.25">
      <c r="A80" s="39"/>
      <c r="B80" s="42"/>
      <c r="C80" s="42"/>
      <c r="D80" s="39"/>
      <c r="E80" s="64"/>
      <c r="F80" s="54"/>
      <c r="G80" s="54"/>
      <c r="H80" s="54"/>
      <c r="I80" s="54"/>
      <c r="J80" s="39"/>
      <c r="K80" s="39"/>
      <c r="L80" s="39"/>
      <c r="M80" s="40"/>
      <c r="N80" s="41"/>
    </row>
    <row r="81" spans="1:14" ht="15" customHeight="1" x14ac:dyDescent="0.25">
      <c r="A81" s="48" t="s">
        <v>69</v>
      </c>
      <c r="B81" s="48"/>
      <c r="C81" s="48"/>
      <c r="D81" s="39"/>
      <c r="E81" s="55"/>
      <c r="F81" s="54"/>
      <c r="G81" s="54"/>
      <c r="H81" s="54"/>
      <c r="I81" s="54"/>
      <c r="J81" s="39"/>
      <c r="K81" s="39"/>
      <c r="L81" s="39"/>
      <c r="M81" s="40"/>
      <c r="N81" s="41"/>
    </row>
    <row r="82" spans="1:14" ht="15" customHeight="1" x14ac:dyDescent="0.25">
      <c r="A82" s="49" t="s">
        <v>91</v>
      </c>
      <c r="B82" s="48"/>
      <c r="C82" s="48"/>
      <c r="D82" s="39"/>
      <c r="E82" s="60">
        <f>+C83/C84*(14400*2/3)</f>
        <v>959.80803839232158</v>
      </c>
      <c r="F82" s="54"/>
      <c r="G82" s="54"/>
      <c r="H82" s="54"/>
      <c r="I82" s="54"/>
      <c r="J82" s="39"/>
      <c r="K82" s="39"/>
      <c r="L82" s="39"/>
      <c r="M82" s="40"/>
      <c r="N82" s="41"/>
    </row>
    <row r="83" spans="1:14" ht="15" customHeight="1" x14ac:dyDescent="0.25">
      <c r="A83" s="49" t="s">
        <v>73</v>
      </c>
      <c r="B83" s="48"/>
      <c r="C83" s="56">
        <v>2000</v>
      </c>
      <c r="D83" s="39" t="s">
        <v>74</v>
      </c>
      <c r="E83" s="61"/>
      <c r="F83" s="54"/>
      <c r="G83" s="54"/>
      <c r="H83" s="54"/>
      <c r="I83" s="54"/>
      <c r="J83" s="39"/>
      <c r="K83" s="39"/>
      <c r="L83" s="39"/>
      <c r="M83" s="40"/>
      <c r="N83" s="41"/>
    </row>
    <row r="84" spans="1:14" ht="15" customHeight="1" x14ac:dyDescent="0.25">
      <c r="A84" s="49" t="s">
        <v>92</v>
      </c>
      <c r="B84" s="48"/>
      <c r="C84" s="57">
        <f>1667*12</f>
        <v>20004</v>
      </c>
      <c r="D84" s="39"/>
      <c r="E84" s="61"/>
      <c r="F84" s="54"/>
      <c r="G84" s="54"/>
      <c r="H84" s="54"/>
      <c r="I84" s="54"/>
      <c r="J84" s="39"/>
      <c r="K84" s="39"/>
      <c r="L84" s="39"/>
      <c r="M84" s="40"/>
      <c r="N84" s="41"/>
    </row>
    <row r="85" spans="1:14" ht="15" customHeight="1" x14ac:dyDescent="0.25">
      <c r="A85" s="49" t="s">
        <v>93</v>
      </c>
      <c r="B85" s="48"/>
      <c r="C85" s="48"/>
      <c r="D85" s="39"/>
      <c r="E85" s="61"/>
      <c r="F85" s="54"/>
      <c r="G85" s="54"/>
      <c r="H85" s="54"/>
      <c r="I85" s="54"/>
      <c r="J85" s="39"/>
      <c r="K85" s="39"/>
      <c r="L85" s="39"/>
      <c r="M85" s="40"/>
      <c r="N85" s="41"/>
    </row>
    <row r="86" spans="1:14" ht="15" customHeight="1" x14ac:dyDescent="0.25">
      <c r="A86" s="39"/>
      <c r="B86" s="42"/>
      <c r="C86" s="42"/>
      <c r="D86" s="39"/>
      <c r="E86" s="61"/>
      <c r="F86" s="54"/>
      <c r="G86" s="54"/>
      <c r="H86" s="54"/>
      <c r="I86" s="54"/>
      <c r="J86" s="39"/>
      <c r="K86" s="39"/>
      <c r="L86" s="39"/>
      <c r="M86" s="40"/>
      <c r="N86" s="41"/>
    </row>
    <row r="87" spans="1:14" ht="15" customHeight="1" x14ac:dyDescent="0.25">
      <c r="A87" s="42" t="s">
        <v>70</v>
      </c>
      <c r="B87" s="42"/>
      <c r="C87" s="42"/>
      <c r="D87" s="39"/>
      <c r="E87" s="61"/>
      <c r="F87" s="54"/>
      <c r="G87" s="54"/>
      <c r="H87" s="54"/>
      <c r="I87" s="54"/>
      <c r="J87" s="39"/>
      <c r="K87" s="39"/>
      <c r="L87" s="39"/>
      <c r="M87" s="40"/>
      <c r="N87" s="41"/>
    </row>
    <row r="88" spans="1:14" ht="15" customHeight="1" x14ac:dyDescent="0.25">
      <c r="A88" s="39" t="s">
        <v>76</v>
      </c>
      <c r="B88" s="42"/>
      <c r="C88" s="42"/>
      <c r="D88" s="39"/>
      <c r="E88" s="61"/>
      <c r="F88" s="54"/>
      <c r="G88" s="54"/>
      <c r="H88" s="54"/>
      <c r="I88" s="54"/>
      <c r="J88" s="39"/>
      <c r="K88" s="39"/>
      <c r="L88" s="39"/>
      <c r="M88" s="40"/>
      <c r="N88" s="41"/>
    </row>
    <row r="89" spans="1:14" ht="15" customHeight="1" x14ac:dyDescent="0.25">
      <c r="A89" s="39" t="s">
        <v>94</v>
      </c>
      <c r="B89" s="42"/>
      <c r="C89" s="53">
        <f>+E82/2</f>
        <v>479.90401919616079</v>
      </c>
      <c r="D89" s="39" t="s">
        <v>74</v>
      </c>
      <c r="E89" s="62">
        <f>+C89</f>
        <v>479.90401919616079</v>
      </c>
      <c r="F89" s="54"/>
      <c r="G89" s="54"/>
      <c r="H89" s="54"/>
      <c r="I89" s="54"/>
      <c r="J89" s="39"/>
      <c r="K89" s="39"/>
      <c r="L89" s="39"/>
      <c r="M89" s="40"/>
      <c r="N89" s="41"/>
    </row>
    <row r="90" spans="1:14" ht="15" customHeight="1" x14ac:dyDescent="0.25">
      <c r="A90" s="39" t="s">
        <v>119</v>
      </c>
      <c r="B90" s="42"/>
      <c r="C90" s="53">
        <f>+C83*0.34</f>
        <v>680</v>
      </c>
      <c r="D90" s="39"/>
      <c r="E90" s="62"/>
      <c r="F90" s="54"/>
      <c r="G90" s="54"/>
      <c r="H90" s="54"/>
      <c r="I90" s="54"/>
      <c r="J90" s="39"/>
      <c r="K90" s="39"/>
      <c r="L90" s="39"/>
      <c r="M90" s="40"/>
      <c r="N90" s="41"/>
    </row>
    <row r="91" spans="1:14" ht="15" customHeight="1" x14ac:dyDescent="0.25">
      <c r="A91" s="49" t="s">
        <v>93</v>
      </c>
      <c r="B91" s="42"/>
      <c r="C91" s="53"/>
      <c r="D91" s="39"/>
      <c r="E91" s="62"/>
      <c r="F91" s="54"/>
      <c r="G91" s="54"/>
      <c r="H91" s="54"/>
      <c r="I91" s="54"/>
      <c r="J91" s="39"/>
      <c r="K91" s="39"/>
      <c r="L91" s="39"/>
      <c r="M91" s="40"/>
      <c r="N91" s="41"/>
    </row>
    <row r="92" spans="1:14" ht="15" customHeight="1" x14ac:dyDescent="0.25">
      <c r="A92" s="39"/>
      <c r="B92" s="42"/>
      <c r="C92" s="42"/>
      <c r="D92" s="39"/>
      <c r="E92" s="61"/>
      <c r="F92" s="54"/>
      <c r="G92" s="54"/>
      <c r="H92" s="54"/>
      <c r="I92" s="54"/>
      <c r="J92" s="39"/>
      <c r="K92" s="39"/>
      <c r="L92" s="39"/>
      <c r="M92" s="40"/>
      <c r="N92" s="41"/>
    </row>
    <row r="93" spans="1:14" ht="15" customHeight="1" x14ac:dyDescent="0.25">
      <c r="A93" s="42" t="s">
        <v>47</v>
      </c>
      <c r="B93" s="42"/>
      <c r="C93" s="42"/>
      <c r="D93" s="39"/>
      <c r="E93" s="62">
        <v>0</v>
      </c>
      <c r="F93" s="54"/>
      <c r="G93" s="54"/>
      <c r="H93" s="54"/>
      <c r="I93" s="54"/>
      <c r="J93" s="39"/>
      <c r="K93" s="39"/>
      <c r="L93" s="39"/>
      <c r="M93" s="40"/>
      <c r="N93" s="41"/>
    </row>
    <row r="94" spans="1:14" ht="15" customHeight="1" thickBot="1" x14ac:dyDescent="0.3">
      <c r="A94" s="39"/>
      <c r="B94" s="42"/>
      <c r="C94" s="42"/>
      <c r="D94" s="39"/>
      <c r="E94" s="63">
        <f>SUM(E82:E93)</f>
        <v>1439.7120575884824</v>
      </c>
      <c r="F94" s="54"/>
      <c r="G94" s="54"/>
      <c r="H94" s="54"/>
      <c r="I94" s="54">
        <f>+E94</f>
        <v>1439.7120575884824</v>
      </c>
      <c r="J94" s="39"/>
      <c r="K94" s="39"/>
      <c r="L94" s="39"/>
      <c r="M94" s="40"/>
      <c r="N94" s="41"/>
    </row>
    <row r="95" spans="1:14" ht="15" customHeight="1" thickTop="1" x14ac:dyDescent="0.25">
      <c r="A95" s="39"/>
      <c r="B95" s="42"/>
      <c r="C95" s="42"/>
      <c r="D95" s="39"/>
      <c r="E95" s="64"/>
      <c r="F95" s="54"/>
      <c r="G95" s="54"/>
      <c r="H95" s="54"/>
      <c r="I95" s="54"/>
      <c r="J95" s="39"/>
      <c r="K95" s="39"/>
      <c r="L95" s="39"/>
      <c r="M95" s="40"/>
      <c r="N95" s="41"/>
    </row>
    <row r="96" spans="1:14" ht="15" customHeight="1" x14ac:dyDescent="0.25">
      <c r="A96" s="51" t="s">
        <v>96</v>
      </c>
      <c r="B96" s="42"/>
      <c r="C96" s="42"/>
      <c r="D96" s="39"/>
      <c r="E96" s="64"/>
      <c r="F96" s="54"/>
      <c r="G96" s="54"/>
      <c r="H96" s="54"/>
      <c r="I96" s="54"/>
      <c r="J96" s="39"/>
      <c r="K96" s="39"/>
      <c r="L96" s="39"/>
      <c r="M96" s="40"/>
      <c r="N96" s="41"/>
    </row>
    <row r="97" spans="1:14" ht="15" customHeight="1" x14ac:dyDescent="0.25">
      <c r="A97" s="42" t="s">
        <v>100</v>
      </c>
      <c r="B97" s="42"/>
      <c r="C97" s="42"/>
      <c r="D97" s="39"/>
      <c r="E97" s="64"/>
      <c r="F97" s="54"/>
      <c r="G97" s="54"/>
      <c r="H97" s="54"/>
      <c r="I97" s="54"/>
      <c r="J97" s="39"/>
      <c r="K97" s="39"/>
      <c r="L97" s="39"/>
      <c r="M97" s="40"/>
      <c r="N97" s="41"/>
    </row>
    <row r="98" spans="1:14" ht="15" customHeight="1" x14ac:dyDescent="0.25">
      <c r="A98" s="39" t="s">
        <v>103</v>
      </c>
      <c r="B98" s="42"/>
      <c r="C98" s="42"/>
      <c r="D98" s="53"/>
      <c r="E98" s="66">
        <f>40000*0.05*3/12</f>
        <v>500</v>
      </c>
      <c r="F98" s="54"/>
      <c r="G98" s="54"/>
      <c r="H98" s="54"/>
      <c r="I98" s="54"/>
      <c r="J98" s="39"/>
      <c r="K98" s="39"/>
      <c r="L98" s="39"/>
      <c r="M98" s="40"/>
      <c r="N98" s="41"/>
    </row>
    <row r="99" spans="1:14" ht="15" customHeight="1" x14ac:dyDescent="0.25">
      <c r="A99" s="42" t="s">
        <v>101</v>
      </c>
      <c r="B99" s="42"/>
      <c r="C99" s="42"/>
      <c r="D99" s="53"/>
      <c r="E99" s="67"/>
      <c r="F99" s="54"/>
      <c r="G99" s="54"/>
      <c r="H99" s="54"/>
      <c r="I99" s="54"/>
      <c r="J99" s="39"/>
      <c r="K99" s="39"/>
      <c r="L99" s="39"/>
      <c r="M99" s="40"/>
      <c r="N99" s="41"/>
    </row>
    <row r="100" spans="1:14" ht="15" customHeight="1" x14ac:dyDescent="0.25">
      <c r="A100" s="39" t="s">
        <v>103</v>
      </c>
      <c r="B100" s="42"/>
      <c r="C100" s="42"/>
      <c r="D100" s="53"/>
      <c r="E100" s="67">
        <f>40000*0.05*3/12</f>
        <v>500</v>
      </c>
      <c r="F100" s="54"/>
      <c r="G100" s="54"/>
      <c r="H100" s="54"/>
      <c r="I100" s="54"/>
      <c r="J100" s="39"/>
      <c r="K100" s="39"/>
      <c r="L100" s="39"/>
      <c r="M100" s="40"/>
      <c r="N100" s="41"/>
    </row>
    <row r="101" spans="1:14" ht="15" customHeight="1" x14ac:dyDescent="0.25">
      <c r="A101" s="42" t="s">
        <v>114</v>
      </c>
      <c r="B101" s="42"/>
      <c r="C101" s="42"/>
      <c r="D101" s="53"/>
      <c r="E101" s="67"/>
      <c r="F101" s="54"/>
      <c r="G101" s="54"/>
      <c r="H101" s="54"/>
      <c r="I101" s="54"/>
      <c r="J101" s="39"/>
      <c r="K101" s="39"/>
      <c r="L101" s="39"/>
      <c r="M101" s="40"/>
      <c r="N101" s="41"/>
    </row>
    <row r="102" spans="1:14" ht="15" customHeight="1" x14ac:dyDescent="0.25">
      <c r="A102" s="39" t="s">
        <v>104</v>
      </c>
      <c r="B102" s="42"/>
      <c r="C102" s="42"/>
      <c r="D102" s="53"/>
      <c r="E102" s="67">
        <f>40000*0.06*3/12</f>
        <v>600</v>
      </c>
      <c r="F102" s="54"/>
      <c r="G102" s="54"/>
      <c r="H102" s="54"/>
      <c r="I102" s="54"/>
      <c r="J102" s="39"/>
      <c r="K102" s="39"/>
      <c r="L102" s="39"/>
      <c r="M102" s="40"/>
      <c r="N102" s="41"/>
    </row>
    <row r="103" spans="1:14" ht="15" customHeight="1" x14ac:dyDescent="0.25">
      <c r="A103" s="42" t="s">
        <v>102</v>
      </c>
      <c r="B103" s="42"/>
      <c r="C103" s="42"/>
      <c r="D103" s="53"/>
      <c r="E103" s="67"/>
      <c r="F103" s="54"/>
      <c r="G103" s="54"/>
      <c r="H103" s="54"/>
      <c r="I103" s="54"/>
      <c r="J103" s="39"/>
      <c r="K103" s="39"/>
      <c r="L103" s="39"/>
      <c r="M103" s="40"/>
      <c r="N103" s="41"/>
    </row>
    <row r="104" spans="1:14" ht="15" customHeight="1" x14ac:dyDescent="0.25">
      <c r="A104" s="39" t="s">
        <v>104</v>
      </c>
      <c r="B104" s="42"/>
      <c r="C104" s="42"/>
      <c r="D104" s="53"/>
      <c r="E104" s="67">
        <f>40000*0.06*3/12</f>
        <v>600</v>
      </c>
      <c r="F104" s="54"/>
      <c r="G104" s="54"/>
      <c r="H104" s="54"/>
      <c r="I104" s="54"/>
      <c r="J104" s="39"/>
      <c r="K104" s="39"/>
      <c r="L104" s="39"/>
      <c r="M104" s="40"/>
      <c r="N104" s="41"/>
    </row>
    <row r="105" spans="1:14" ht="15" customHeight="1" x14ac:dyDescent="0.25">
      <c r="A105" s="39"/>
      <c r="B105" s="42"/>
      <c r="C105" s="42"/>
      <c r="D105" s="53"/>
      <c r="E105" s="68"/>
      <c r="F105" s="54"/>
      <c r="G105" s="54"/>
      <c r="H105" s="54"/>
      <c r="I105" s="54"/>
      <c r="J105" s="39"/>
      <c r="K105" s="39"/>
      <c r="L105" s="39"/>
      <c r="M105" s="40"/>
      <c r="N105" s="41"/>
    </row>
    <row r="106" spans="1:14" ht="15" customHeight="1" x14ac:dyDescent="0.25">
      <c r="A106" s="39" t="s">
        <v>105</v>
      </c>
      <c r="B106" s="42"/>
      <c r="C106" s="42"/>
      <c r="D106" s="39"/>
      <c r="E106" s="69">
        <f>-40000*0.02</f>
        <v>-800</v>
      </c>
      <c r="F106" s="54"/>
      <c r="G106" s="54"/>
      <c r="H106" s="54"/>
      <c r="I106" s="54"/>
      <c r="J106" s="39"/>
      <c r="K106" s="39"/>
      <c r="L106" s="39"/>
      <c r="M106" s="40"/>
      <c r="N106" s="41"/>
    </row>
    <row r="107" spans="1:14" ht="15" customHeight="1" thickBot="1" x14ac:dyDescent="0.3">
      <c r="A107" s="39"/>
      <c r="B107" s="42"/>
      <c r="C107" s="42"/>
      <c r="D107" s="39"/>
      <c r="E107" s="63">
        <f>SUM(E98:E106)</f>
        <v>1400</v>
      </c>
      <c r="F107" s="54">
        <f>+E107</f>
        <v>1400</v>
      </c>
      <c r="G107" s="54"/>
      <c r="H107" s="54"/>
      <c r="I107" s="54"/>
      <c r="J107" s="39"/>
      <c r="K107" s="39"/>
      <c r="L107" s="39"/>
      <c r="M107" s="40"/>
      <c r="N107" s="41"/>
    </row>
    <row r="108" spans="1:14" ht="15" customHeight="1" thickTop="1" x14ac:dyDescent="0.25">
      <c r="A108" s="39"/>
      <c r="B108" s="42"/>
      <c r="C108" s="42"/>
      <c r="D108" s="39"/>
      <c r="E108" s="64"/>
      <c r="F108" s="54"/>
      <c r="G108" s="54"/>
      <c r="H108" s="54"/>
      <c r="I108" s="54"/>
      <c r="J108" s="39"/>
      <c r="K108" s="39"/>
      <c r="L108" s="39"/>
      <c r="M108" s="40"/>
      <c r="N108" s="41"/>
    </row>
    <row r="109" spans="1:14" ht="15" customHeight="1" x14ac:dyDescent="0.25">
      <c r="A109" s="42" t="s">
        <v>100</v>
      </c>
      <c r="B109" s="42"/>
      <c r="C109" s="42"/>
      <c r="D109" s="39"/>
      <c r="E109" s="64"/>
      <c r="F109" s="54"/>
      <c r="G109" s="54"/>
      <c r="H109" s="54"/>
      <c r="I109" s="54"/>
      <c r="J109" s="39"/>
      <c r="K109" s="39"/>
      <c r="L109" s="39"/>
      <c r="M109" s="40"/>
      <c r="N109" s="41"/>
    </row>
    <row r="110" spans="1:14" ht="15" customHeight="1" x14ac:dyDescent="0.25">
      <c r="A110" s="39" t="s">
        <v>106</v>
      </c>
      <c r="B110" s="42"/>
      <c r="C110" s="42"/>
      <c r="D110" s="53"/>
      <c r="E110" s="66">
        <f>8000*0.05*3/12</f>
        <v>100</v>
      </c>
      <c r="F110" s="54"/>
      <c r="G110" s="54"/>
      <c r="H110" s="54"/>
      <c r="I110" s="54"/>
      <c r="J110" s="39"/>
      <c r="K110" s="39"/>
      <c r="L110" s="39"/>
      <c r="M110" s="40"/>
      <c r="N110" s="41"/>
    </row>
    <row r="111" spans="1:14" ht="15" customHeight="1" x14ac:dyDescent="0.25">
      <c r="A111" s="42" t="s">
        <v>101</v>
      </c>
      <c r="B111" s="42"/>
      <c r="C111" s="42"/>
      <c r="D111" s="53"/>
      <c r="E111" s="67"/>
      <c r="F111" s="54"/>
      <c r="G111" s="54"/>
      <c r="H111" s="54"/>
      <c r="I111" s="54"/>
      <c r="J111" s="39"/>
      <c r="K111" s="39"/>
      <c r="L111" s="39"/>
      <c r="M111" s="40"/>
      <c r="N111" s="41"/>
    </row>
    <row r="112" spans="1:14" ht="15" customHeight="1" x14ac:dyDescent="0.25">
      <c r="A112" s="39" t="s">
        <v>106</v>
      </c>
      <c r="B112" s="42"/>
      <c r="C112" s="42"/>
      <c r="D112" s="53"/>
      <c r="E112" s="67">
        <f>8000*0.05*3/12</f>
        <v>100</v>
      </c>
      <c r="F112" s="54"/>
      <c r="G112" s="54"/>
      <c r="H112" s="54"/>
      <c r="I112" s="54"/>
      <c r="J112" s="39"/>
      <c r="K112" s="39"/>
      <c r="L112" s="39"/>
      <c r="M112" s="40"/>
      <c r="N112" s="41"/>
    </row>
    <row r="113" spans="1:14" ht="15" customHeight="1" x14ac:dyDescent="0.25">
      <c r="A113" s="42" t="s">
        <v>114</v>
      </c>
      <c r="B113" s="42"/>
      <c r="C113" s="42"/>
      <c r="D113" s="53"/>
      <c r="E113" s="67"/>
      <c r="F113" s="54"/>
      <c r="G113" s="54"/>
      <c r="H113" s="54"/>
      <c r="I113" s="54"/>
      <c r="J113" s="39"/>
      <c r="K113" s="39"/>
      <c r="L113" s="39"/>
      <c r="M113" s="40"/>
      <c r="N113" s="41"/>
    </row>
    <row r="114" spans="1:14" ht="15" customHeight="1" x14ac:dyDescent="0.25">
      <c r="A114" s="39" t="s">
        <v>107</v>
      </c>
      <c r="B114" s="42"/>
      <c r="C114" s="42"/>
      <c r="D114" s="53"/>
      <c r="E114" s="67">
        <f>8000*0.06*3/12</f>
        <v>120</v>
      </c>
      <c r="F114" s="54"/>
      <c r="G114" s="54"/>
      <c r="H114" s="54"/>
      <c r="I114" s="54"/>
      <c r="J114" s="39"/>
      <c r="K114" s="39"/>
      <c r="L114" s="39"/>
      <c r="M114" s="40"/>
      <c r="N114" s="41"/>
    </row>
    <row r="115" spans="1:14" ht="15" customHeight="1" x14ac:dyDescent="0.25">
      <c r="A115" s="42" t="s">
        <v>102</v>
      </c>
      <c r="B115" s="42"/>
      <c r="C115" s="42"/>
      <c r="D115" s="53"/>
      <c r="E115" s="67"/>
      <c r="F115" s="54"/>
      <c r="G115" s="54"/>
      <c r="H115" s="54"/>
      <c r="I115" s="54"/>
      <c r="J115" s="39"/>
      <c r="K115" s="39"/>
      <c r="L115" s="39"/>
      <c r="M115" s="40"/>
      <c r="N115" s="41"/>
    </row>
    <row r="116" spans="1:14" ht="15" customHeight="1" x14ac:dyDescent="0.25">
      <c r="A116" s="39" t="s">
        <v>107</v>
      </c>
      <c r="B116" s="42"/>
      <c r="C116" s="42"/>
      <c r="D116" s="53"/>
      <c r="E116" s="67">
        <f>8000*0.06*3/12</f>
        <v>120</v>
      </c>
      <c r="F116" s="54"/>
      <c r="G116" s="54"/>
      <c r="H116" s="54"/>
      <c r="I116" s="54"/>
      <c r="J116" s="39"/>
      <c r="K116" s="39"/>
      <c r="L116" s="39"/>
      <c r="M116" s="40"/>
      <c r="N116" s="41"/>
    </row>
    <row r="117" spans="1:14" ht="15" customHeight="1" x14ac:dyDescent="0.25">
      <c r="A117" s="39"/>
      <c r="B117" s="42"/>
      <c r="C117" s="42"/>
      <c r="D117" s="53"/>
      <c r="E117" s="68"/>
      <c r="F117" s="54"/>
      <c r="G117" s="54"/>
      <c r="H117" s="54"/>
      <c r="I117" s="54"/>
      <c r="J117" s="39"/>
      <c r="K117" s="39"/>
      <c r="L117" s="39"/>
      <c r="M117" s="40"/>
      <c r="N117" s="41"/>
    </row>
    <row r="118" spans="1:14" ht="15" customHeight="1" x14ac:dyDescent="0.25">
      <c r="A118" s="39" t="s">
        <v>105</v>
      </c>
      <c r="B118" s="42"/>
      <c r="C118" s="42"/>
      <c r="D118" s="39"/>
      <c r="E118" s="69">
        <f>-8000*0.01</f>
        <v>-80</v>
      </c>
      <c r="F118" s="54"/>
      <c r="G118" s="54"/>
      <c r="H118" s="54"/>
      <c r="I118" s="54"/>
      <c r="J118" s="39"/>
      <c r="K118" s="39"/>
      <c r="L118" s="39"/>
      <c r="M118" s="40"/>
      <c r="N118" s="41"/>
    </row>
    <row r="119" spans="1:14" ht="15" customHeight="1" thickBot="1" x14ac:dyDescent="0.3">
      <c r="A119" s="39"/>
      <c r="B119" s="42"/>
      <c r="C119" s="42"/>
      <c r="D119" s="39"/>
      <c r="E119" s="63">
        <f>SUM(E110:E118)</f>
        <v>360</v>
      </c>
      <c r="F119" s="54"/>
      <c r="G119" s="54">
        <f>+E119</f>
        <v>360</v>
      </c>
      <c r="H119" s="54"/>
      <c r="I119" s="54"/>
      <c r="J119" s="39"/>
      <c r="K119" s="39"/>
      <c r="L119" s="39"/>
      <c r="M119" s="40"/>
      <c r="N119" s="41"/>
    </row>
    <row r="120" spans="1:14" ht="15" customHeight="1" thickTop="1" x14ac:dyDescent="0.25">
      <c r="A120" s="39"/>
      <c r="B120" s="42"/>
      <c r="C120" s="42"/>
      <c r="D120" s="39"/>
      <c r="E120" s="64"/>
      <c r="F120" s="54"/>
      <c r="G120" s="54"/>
      <c r="H120" s="54"/>
      <c r="I120" s="54"/>
      <c r="J120" s="39"/>
      <c r="K120" s="39"/>
      <c r="L120" s="39"/>
      <c r="M120" s="40"/>
      <c r="N120" s="41"/>
    </row>
    <row r="121" spans="1:14" ht="15" customHeight="1" x14ac:dyDescent="0.25">
      <c r="A121" s="42" t="s">
        <v>100</v>
      </c>
      <c r="B121" s="42"/>
      <c r="C121" s="42"/>
      <c r="D121" s="39"/>
      <c r="E121" s="64"/>
      <c r="F121" s="54"/>
      <c r="G121" s="54"/>
      <c r="H121" s="54"/>
      <c r="I121" s="54"/>
      <c r="J121" s="39"/>
      <c r="K121" s="39"/>
      <c r="L121" s="39"/>
      <c r="M121" s="40"/>
      <c r="N121" s="41"/>
    </row>
    <row r="122" spans="1:14" ht="15" customHeight="1" x14ac:dyDescent="0.25">
      <c r="A122" s="39" t="s">
        <v>112</v>
      </c>
      <c r="B122" s="42"/>
      <c r="C122" s="42"/>
      <c r="D122" s="53"/>
      <c r="E122" s="66">
        <v>0</v>
      </c>
      <c r="F122" s="54"/>
      <c r="G122" s="54"/>
      <c r="H122" s="54"/>
      <c r="I122" s="54"/>
      <c r="J122" s="39"/>
      <c r="K122" s="39"/>
      <c r="L122" s="39"/>
      <c r="M122" s="40"/>
      <c r="N122" s="41"/>
    </row>
    <row r="123" spans="1:14" ht="15" customHeight="1" x14ac:dyDescent="0.25">
      <c r="A123" s="70" t="s">
        <v>101</v>
      </c>
      <c r="B123" s="70"/>
      <c r="C123" s="70"/>
      <c r="D123" s="53"/>
      <c r="E123" s="67"/>
      <c r="F123" s="54"/>
      <c r="G123" s="54"/>
      <c r="H123" s="54"/>
      <c r="I123" s="54"/>
      <c r="J123" s="39"/>
      <c r="K123" s="39"/>
      <c r="L123" s="39"/>
      <c r="M123" s="40"/>
      <c r="N123" s="41"/>
    </row>
    <row r="124" spans="1:14" ht="15" customHeight="1" x14ac:dyDescent="0.25">
      <c r="A124" s="71" t="s">
        <v>113</v>
      </c>
      <c r="B124" s="70"/>
      <c r="C124" s="70"/>
      <c r="D124" s="53"/>
      <c r="E124" s="67">
        <f>500000*0.05*2/12</f>
        <v>4166.666666666667</v>
      </c>
      <c r="F124" s="54"/>
      <c r="G124" s="54"/>
      <c r="H124" s="54"/>
      <c r="I124" s="54"/>
      <c r="J124" s="39"/>
      <c r="K124" s="39"/>
      <c r="L124" s="39"/>
      <c r="M124" s="40"/>
      <c r="N124" s="41"/>
    </row>
    <row r="125" spans="1:14" ht="15" customHeight="1" x14ac:dyDescent="0.25">
      <c r="A125" s="42" t="s">
        <v>114</v>
      </c>
      <c r="B125" s="42"/>
      <c r="C125" s="42"/>
      <c r="D125" s="53"/>
      <c r="E125" s="67"/>
      <c r="F125" s="54"/>
      <c r="G125" s="54"/>
      <c r="H125" s="54"/>
      <c r="I125" s="54"/>
      <c r="J125" s="39"/>
      <c r="K125" s="39"/>
      <c r="L125" s="39"/>
      <c r="M125" s="40"/>
      <c r="N125" s="41"/>
    </row>
    <row r="126" spans="1:14" ht="15" customHeight="1" x14ac:dyDescent="0.25">
      <c r="A126" s="71" t="s">
        <v>108</v>
      </c>
      <c r="B126" s="70"/>
      <c r="C126" s="70"/>
      <c r="D126" s="53" t="s">
        <v>74</v>
      </c>
      <c r="E126" s="67">
        <f>500000*0.05*3/12</f>
        <v>6250</v>
      </c>
      <c r="F126" s="54"/>
      <c r="G126" s="54"/>
      <c r="H126" s="54"/>
      <c r="I126" s="54"/>
      <c r="J126" s="39"/>
      <c r="K126" s="39"/>
      <c r="L126" s="39"/>
      <c r="M126" s="40"/>
      <c r="N126" s="41"/>
    </row>
    <row r="127" spans="1:14" ht="15" customHeight="1" x14ac:dyDescent="0.25">
      <c r="A127" s="42" t="s">
        <v>102</v>
      </c>
      <c r="B127" s="42"/>
      <c r="C127" s="42"/>
      <c r="D127" s="53"/>
      <c r="E127" s="67"/>
      <c r="F127" s="54"/>
      <c r="G127" s="54"/>
      <c r="H127" s="54"/>
      <c r="I127" s="54"/>
      <c r="J127" s="39"/>
      <c r="K127" s="39"/>
      <c r="L127" s="39"/>
      <c r="M127" s="40"/>
      <c r="N127" s="41"/>
    </row>
    <row r="128" spans="1:14" ht="15" customHeight="1" x14ac:dyDescent="0.25">
      <c r="A128" s="71" t="s">
        <v>108</v>
      </c>
      <c r="B128" s="70"/>
      <c r="C128" s="70"/>
      <c r="D128" s="53" t="s">
        <v>74</v>
      </c>
      <c r="E128" s="67">
        <f>500000*0.05*3/12</f>
        <v>6250</v>
      </c>
      <c r="F128" s="54"/>
      <c r="G128" s="54"/>
      <c r="H128" s="54"/>
      <c r="I128" s="54"/>
      <c r="J128" s="39"/>
      <c r="K128" s="39"/>
      <c r="L128" s="39"/>
      <c r="M128" s="40"/>
      <c r="N128" s="41"/>
    </row>
    <row r="129" spans="1:14" ht="15" customHeight="1" x14ac:dyDescent="0.25">
      <c r="A129" s="39"/>
      <c r="B129" s="42"/>
      <c r="C129" s="42"/>
      <c r="D129" s="53"/>
      <c r="E129" s="68"/>
      <c r="F129" s="54"/>
      <c r="G129" s="54"/>
      <c r="H129" s="54"/>
      <c r="I129" s="54"/>
      <c r="J129" s="39"/>
      <c r="K129" s="39"/>
      <c r="L129" s="39"/>
      <c r="M129" s="40"/>
      <c r="N129" s="41"/>
    </row>
    <row r="130" spans="1:14" ht="15" customHeight="1" x14ac:dyDescent="0.25">
      <c r="A130" s="39" t="s">
        <v>105</v>
      </c>
      <c r="B130" s="42"/>
      <c r="C130" s="42"/>
      <c r="D130" s="39"/>
      <c r="E130" s="69">
        <v>0</v>
      </c>
      <c r="F130" s="54"/>
      <c r="G130" s="54"/>
      <c r="H130" s="54"/>
      <c r="I130" s="54"/>
      <c r="J130" s="39"/>
      <c r="K130" s="39"/>
      <c r="L130" s="39"/>
      <c r="M130" s="40"/>
      <c r="N130" s="41"/>
    </row>
    <row r="131" spans="1:14" ht="15" customHeight="1" thickBot="1" x14ac:dyDescent="0.3">
      <c r="B131" s="42"/>
      <c r="C131" s="42"/>
      <c r="D131" s="39"/>
      <c r="E131" s="63">
        <f>SUM(E122:E130)</f>
        <v>16666.666666666668</v>
      </c>
      <c r="F131" s="54"/>
      <c r="G131" s="54"/>
      <c r="H131" s="54">
        <f>+E131</f>
        <v>16666.666666666668</v>
      </c>
      <c r="I131" s="54"/>
      <c r="J131" s="39"/>
      <c r="K131" s="39"/>
      <c r="L131" s="39"/>
      <c r="M131" s="40"/>
      <c r="N131" s="41"/>
    </row>
    <row r="132" spans="1:14" ht="15" customHeight="1" thickTop="1" x14ac:dyDescent="0.25">
      <c r="A132" s="71" t="s">
        <v>110</v>
      </c>
      <c r="B132" s="70"/>
      <c r="C132" s="70"/>
      <c r="D132" s="71"/>
      <c r="E132" s="72"/>
      <c r="F132" s="54"/>
      <c r="G132" s="54"/>
      <c r="H132" s="54"/>
      <c r="I132" s="54"/>
      <c r="J132" s="39"/>
      <c r="K132" s="39"/>
      <c r="L132" s="39"/>
      <c r="M132" s="40"/>
      <c r="N132" s="41"/>
    </row>
    <row r="133" spans="1:14" ht="15" customHeight="1" x14ac:dyDescent="0.25">
      <c r="A133" s="71" t="s">
        <v>109</v>
      </c>
      <c r="B133" s="70"/>
      <c r="C133" s="70"/>
      <c r="D133" s="71"/>
      <c r="E133" s="72"/>
      <c r="F133" s="54"/>
      <c r="G133" s="54"/>
      <c r="H133" s="54"/>
      <c r="I133" s="54"/>
      <c r="J133" s="39"/>
      <c r="K133" s="39"/>
      <c r="L133" s="39"/>
      <c r="M133" s="40"/>
      <c r="N133" s="41"/>
    </row>
    <row r="134" spans="1:14" ht="15" customHeight="1" x14ac:dyDescent="0.25">
      <c r="A134" s="71" t="s">
        <v>111</v>
      </c>
      <c r="B134" s="70"/>
      <c r="C134" s="70"/>
      <c r="D134" s="71"/>
      <c r="E134" s="72"/>
      <c r="F134" s="54"/>
      <c r="G134" s="54"/>
      <c r="H134" s="54"/>
      <c r="I134" s="54"/>
      <c r="J134" s="39"/>
      <c r="K134" s="39"/>
      <c r="L134" s="39"/>
      <c r="M134" s="40"/>
      <c r="N134" s="41"/>
    </row>
    <row r="135" spans="1:14" ht="15" customHeight="1" x14ac:dyDescent="0.25">
      <c r="A135" s="39"/>
      <c r="B135" s="42"/>
      <c r="C135" s="42"/>
      <c r="D135" s="39"/>
      <c r="E135" s="64"/>
      <c r="F135" s="54"/>
      <c r="G135" s="54"/>
      <c r="H135" s="54"/>
      <c r="I135" s="54"/>
      <c r="J135" s="39"/>
      <c r="K135" s="39"/>
      <c r="L135" s="39"/>
      <c r="M135" s="40"/>
      <c r="N135" s="41"/>
    </row>
    <row r="136" spans="1:14" ht="15" customHeight="1" x14ac:dyDescent="0.25">
      <c r="A136" s="42" t="s">
        <v>100</v>
      </c>
      <c r="B136" s="42"/>
      <c r="C136" s="42"/>
      <c r="D136" s="39"/>
      <c r="E136" s="64"/>
      <c r="F136" s="54"/>
      <c r="G136" s="54"/>
      <c r="H136" s="54"/>
      <c r="I136" s="54"/>
      <c r="J136" s="39"/>
      <c r="K136" s="39"/>
      <c r="L136" s="39"/>
      <c r="M136" s="40"/>
      <c r="N136" s="41"/>
    </row>
    <row r="137" spans="1:14" ht="15" customHeight="1" x14ac:dyDescent="0.25">
      <c r="A137" s="39" t="s">
        <v>115</v>
      </c>
      <c r="B137" s="42"/>
      <c r="C137" s="42"/>
      <c r="D137" s="53"/>
      <c r="E137" s="66">
        <f>150000*0.05*3/12</f>
        <v>1875</v>
      </c>
      <c r="F137" s="54"/>
      <c r="G137" s="54"/>
      <c r="H137" s="54"/>
      <c r="I137" s="54"/>
      <c r="J137" s="39"/>
      <c r="K137" s="39"/>
      <c r="L137" s="39"/>
      <c r="M137" s="40"/>
      <c r="N137" s="41"/>
    </row>
    <row r="138" spans="1:14" ht="15" customHeight="1" x14ac:dyDescent="0.25">
      <c r="A138" s="42" t="s">
        <v>101</v>
      </c>
      <c r="B138" s="42"/>
      <c r="C138" s="42"/>
      <c r="D138" s="53"/>
      <c r="E138" s="67"/>
      <c r="F138" s="54"/>
      <c r="G138" s="54"/>
      <c r="H138" s="54"/>
      <c r="I138" s="54"/>
      <c r="J138" s="39"/>
      <c r="K138" s="39"/>
      <c r="L138" s="39"/>
      <c r="M138" s="40"/>
      <c r="N138" s="41"/>
    </row>
    <row r="139" spans="1:14" ht="15" customHeight="1" x14ac:dyDescent="0.25">
      <c r="A139" s="39" t="s">
        <v>115</v>
      </c>
      <c r="B139" s="42"/>
      <c r="C139" s="42"/>
      <c r="D139" s="53"/>
      <c r="E139" s="67">
        <f>150000*0.05*3/12</f>
        <v>1875</v>
      </c>
      <c r="F139" s="54"/>
      <c r="G139" s="54"/>
      <c r="H139" s="54"/>
      <c r="I139" s="54"/>
      <c r="J139" s="39"/>
      <c r="K139" s="39"/>
      <c r="L139" s="39"/>
      <c r="M139" s="40"/>
      <c r="N139" s="41"/>
    </row>
    <row r="140" spans="1:14" ht="15" customHeight="1" x14ac:dyDescent="0.25">
      <c r="A140" s="42" t="s">
        <v>114</v>
      </c>
      <c r="B140" s="42"/>
      <c r="C140" s="42"/>
      <c r="D140" s="53"/>
      <c r="E140" s="67"/>
      <c r="F140" s="54"/>
      <c r="G140" s="54"/>
      <c r="H140" s="54"/>
      <c r="I140" s="54"/>
      <c r="J140" s="39"/>
      <c r="K140" s="39"/>
      <c r="L140" s="39"/>
      <c r="M140" s="40"/>
      <c r="N140" s="41"/>
    </row>
    <row r="141" spans="1:14" ht="15" customHeight="1" x14ac:dyDescent="0.25">
      <c r="A141" s="39" t="s">
        <v>116</v>
      </c>
      <c r="B141" s="42"/>
      <c r="C141" s="42"/>
      <c r="D141" s="53"/>
      <c r="E141" s="67">
        <f>150000*0.06*3/12</f>
        <v>2250</v>
      </c>
      <c r="F141" s="54"/>
      <c r="G141" s="54"/>
      <c r="H141" s="54"/>
      <c r="I141" s="54"/>
      <c r="J141" s="39"/>
      <c r="K141" s="39"/>
      <c r="L141" s="39"/>
      <c r="M141" s="40"/>
      <c r="N141" s="41"/>
    </row>
    <row r="142" spans="1:14" ht="15" customHeight="1" x14ac:dyDescent="0.25">
      <c r="A142" s="42" t="s">
        <v>102</v>
      </c>
      <c r="B142" s="42"/>
      <c r="C142" s="42"/>
      <c r="D142" s="53"/>
      <c r="E142" s="67"/>
      <c r="F142" s="54"/>
      <c r="G142" s="54"/>
      <c r="H142" s="54"/>
      <c r="I142" s="54"/>
      <c r="J142" s="39"/>
      <c r="K142" s="39"/>
      <c r="L142" s="39"/>
      <c r="M142" s="40"/>
      <c r="N142" s="41"/>
    </row>
    <row r="143" spans="1:14" ht="15" customHeight="1" x14ac:dyDescent="0.25">
      <c r="A143" s="39" t="s">
        <v>116</v>
      </c>
      <c r="B143" s="42"/>
      <c r="C143" s="42"/>
      <c r="D143" s="53"/>
      <c r="E143" s="67">
        <f>150000*0.06*3/12</f>
        <v>2250</v>
      </c>
      <c r="F143" s="54"/>
      <c r="G143" s="54"/>
      <c r="H143" s="54"/>
      <c r="I143" s="54"/>
      <c r="J143" s="39"/>
      <c r="K143" s="39"/>
      <c r="L143" s="39"/>
      <c r="M143" s="40"/>
      <c r="N143" s="41"/>
    </row>
    <row r="144" spans="1:14" ht="15" customHeight="1" x14ac:dyDescent="0.25">
      <c r="A144" s="39"/>
      <c r="B144" s="42"/>
      <c r="C144" s="42"/>
      <c r="D144" s="53"/>
      <c r="E144" s="68"/>
      <c r="F144" s="54"/>
      <c r="G144" s="54"/>
      <c r="H144" s="54"/>
      <c r="I144" s="54"/>
      <c r="J144" s="39"/>
      <c r="K144" s="39"/>
      <c r="L144" s="39"/>
      <c r="M144" s="40"/>
      <c r="N144" s="41"/>
    </row>
    <row r="145" spans="1:14" ht="15" customHeight="1" x14ac:dyDescent="0.25">
      <c r="A145" s="39" t="s">
        <v>105</v>
      </c>
      <c r="B145" s="42"/>
      <c r="C145" s="42"/>
      <c r="D145" s="39"/>
      <c r="E145" s="69">
        <f>-150000*0.06</f>
        <v>-9000</v>
      </c>
      <c r="F145" s="54"/>
      <c r="G145" s="54"/>
      <c r="H145" s="54"/>
      <c r="I145" s="54"/>
      <c r="J145" s="39"/>
      <c r="K145" s="39"/>
      <c r="L145" s="39"/>
      <c r="M145" s="40"/>
      <c r="N145" s="41"/>
    </row>
    <row r="146" spans="1:14" ht="15" customHeight="1" thickBot="1" x14ac:dyDescent="0.3">
      <c r="A146" s="39"/>
      <c r="B146" s="42"/>
      <c r="C146" s="42"/>
      <c r="D146" s="39"/>
      <c r="E146" s="63">
        <v>0</v>
      </c>
      <c r="F146" s="54"/>
      <c r="G146" s="54"/>
      <c r="H146" s="54"/>
      <c r="I146" s="54">
        <v>0</v>
      </c>
      <c r="J146" s="39"/>
      <c r="K146" s="39"/>
      <c r="L146" s="39"/>
      <c r="M146" s="40"/>
      <c r="N146" s="41"/>
    </row>
    <row r="147" spans="1:14" ht="15" customHeight="1" thickTop="1" x14ac:dyDescent="0.25">
      <c r="A147" s="39"/>
      <c r="B147" s="42"/>
      <c r="C147" s="42"/>
      <c r="D147" s="39"/>
      <c r="E147" s="55" t="s">
        <v>117</v>
      </c>
      <c r="F147" s="54"/>
      <c r="G147" s="54"/>
      <c r="H147" s="54"/>
      <c r="I147" s="54"/>
      <c r="J147" s="39"/>
      <c r="K147" s="39"/>
      <c r="L147" s="39"/>
      <c r="M147" s="40"/>
      <c r="N147" s="41"/>
    </row>
    <row r="148" spans="1:14" ht="15" customHeight="1" x14ac:dyDescent="0.25">
      <c r="A148" s="39"/>
      <c r="B148" s="42"/>
      <c r="C148" s="42"/>
      <c r="D148" s="39"/>
      <c r="E148" s="53"/>
      <c r="F148" s="54"/>
      <c r="G148" s="54"/>
      <c r="H148" s="54"/>
      <c r="I148" s="54"/>
      <c r="J148" s="39"/>
      <c r="K148" s="39"/>
      <c r="L148" s="39"/>
      <c r="M148" s="40"/>
      <c r="N148" s="41"/>
    </row>
    <row r="149" spans="1:14" ht="15" customHeight="1" thickBot="1" x14ac:dyDescent="0.3">
      <c r="A149" s="39"/>
      <c r="B149" s="42"/>
      <c r="C149" s="42"/>
      <c r="D149" s="39"/>
      <c r="E149" s="58" t="s">
        <v>82</v>
      </c>
      <c r="F149" s="59">
        <f>SUM(F5:F148)</f>
        <v>245641.28014397121</v>
      </c>
      <c r="G149" s="59">
        <f>SUM(G5:G148)</f>
        <v>274589.75404919015</v>
      </c>
      <c r="H149" s="59">
        <f>SUM(H5:H148)</f>
        <v>455086.66666666669</v>
      </c>
      <c r="I149" s="59">
        <f>SUM(I5:I148)</f>
        <v>262429.71205758851</v>
      </c>
      <c r="J149" s="39"/>
      <c r="K149" s="39"/>
      <c r="L149" s="39"/>
      <c r="M149" s="40"/>
      <c r="N149" s="41"/>
    </row>
    <row r="150" spans="1:14" ht="15" customHeight="1" thickTop="1" x14ac:dyDescent="0.25"/>
  </sheetData>
  <pageMargins left="0.98425196850393704" right="0.98425196850393704" top="0.98425196850393704" bottom="0.98425196850393704" header="0.51181102362204722" footer="0.51181102362204722"/>
  <pageSetup scale="81" fitToHeight="0" orientation="portrait" r:id="rId1"/>
  <headerFooter alignWithMargins="0"/>
  <rowBreaks count="2" manualBreakCount="2">
    <brk id="52" max="8" man="1"/>
    <brk id="108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1BC2-F851-4C0C-81FC-3D948B9B1340}">
  <sheetPr>
    <tabColor theme="0" tint="-0.499984740745262"/>
    <pageSetUpPr fitToPage="1"/>
  </sheetPr>
  <dimension ref="A1:P20"/>
  <sheetViews>
    <sheetView zoomScale="175" zoomScaleNormal="175" zoomScaleSheetLayoutView="100" workbookViewId="0"/>
  </sheetViews>
  <sheetFormatPr baseColWidth="10" defaultRowHeight="15" customHeight="1" outlineLevelRow="1" x14ac:dyDescent="0.25"/>
  <cols>
    <col min="1" max="3" width="9.77734375" style="1" customWidth="1"/>
    <col min="4" max="4" width="11.5546875" style="1" customWidth="1"/>
    <col min="5" max="5" width="10.109375" style="38" customWidth="1"/>
    <col min="6" max="8" width="8.33203125" style="38" customWidth="1"/>
    <col min="9" max="9" width="8.33203125" style="2" customWidth="1"/>
    <col min="10" max="10" width="2.33203125" style="1" customWidth="1"/>
    <col min="11" max="11" width="13" style="1" customWidth="1"/>
    <col min="12" max="12" width="6.44140625" style="1" customWidth="1"/>
    <col min="13" max="13" width="15.109375" style="1" hidden="1" customWidth="1"/>
    <col min="14" max="14" width="15.44140625" style="1" hidden="1" customWidth="1"/>
    <col min="15" max="15" width="9.109375" style="1" hidden="1" customWidth="1"/>
    <col min="16" max="16" width="4.21875" style="1" hidden="1" customWidth="1"/>
    <col min="17" max="16384" width="11.5546875" style="1"/>
  </cols>
  <sheetData>
    <row r="1" spans="1:14" ht="15" customHeight="1" x14ac:dyDescent="0.25">
      <c r="A1" s="37" t="s">
        <v>45</v>
      </c>
      <c r="B1" s="37"/>
      <c r="C1" s="37"/>
    </row>
    <row r="3" spans="1:14" ht="15" customHeight="1" x14ac:dyDescent="0.25">
      <c r="A3" s="5" t="s">
        <v>118</v>
      </c>
      <c r="B3" s="5"/>
      <c r="C3" s="5"/>
    </row>
    <row r="4" spans="1:14" ht="15" customHeight="1" x14ac:dyDescent="0.25">
      <c r="F4" s="50" t="s">
        <v>78</v>
      </c>
      <c r="G4" s="50" t="s">
        <v>79</v>
      </c>
      <c r="H4" s="50" t="s">
        <v>80</v>
      </c>
      <c r="I4" s="50" t="s">
        <v>81</v>
      </c>
    </row>
    <row r="5" spans="1:14" ht="15" customHeight="1" x14ac:dyDescent="0.25">
      <c r="A5" s="51" t="s">
        <v>97</v>
      </c>
      <c r="B5" s="51"/>
      <c r="C5" s="51"/>
      <c r="D5" s="39"/>
      <c r="E5" s="53"/>
      <c r="F5" s="54">
        <f>+SUM(Solution!F6:F7)</f>
        <v>230000</v>
      </c>
      <c r="G5" s="54">
        <f>+SUM(Solution!G6:G7)</f>
        <v>251000</v>
      </c>
      <c r="H5" s="54">
        <f>+SUM(Solution!H6:H7)</f>
        <v>385000</v>
      </c>
      <c r="I5" s="54">
        <f>+SUM(Solution!I6:I7)</f>
        <v>255000</v>
      </c>
      <c r="J5" s="39"/>
      <c r="K5" s="39"/>
      <c r="L5" s="39"/>
      <c r="M5" s="40"/>
      <c r="N5" s="41"/>
    </row>
    <row r="6" spans="1:14" ht="15" customHeight="1" x14ac:dyDescent="0.25">
      <c r="A6" s="39"/>
      <c r="B6" s="39"/>
      <c r="C6" s="39"/>
      <c r="D6" s="39"/>
      <c r="E6" s="53"/>
      <c r="F6" s="54"/>
      <c r="G6" s="54"/>
      <c r="H6" s="54"/>
      <c r="I6" s="54"/>
      <c r="J6" s="39"/>
      <c r="K6" s="39"/>
      <c r="L6" s="39"/>
      <c r="M6" s="40"/>
      <c r="N6" s="41"/>
    </row>
    <row r="7" spans="1:14" ht="15" customHeight="1" x14ac:dyDescent="0.25">
      <c r="A7" s="51" t="s">
        <v>48</v>
      </c>
      <c r="B7" s="51"/>
      <c r="C7" s="51"/>
      <c r="D7" s="39"/>
      <c r="E7" s="53"/>
      <c r="F7" s="54">
        <f>+SUM(Solution!F11:F13)</f>
        <v>540</v>
      </c>
      <c r="G7" s="54">
        <f>+SUM(Solution!G11:G13)</f>
        <v>600</v>
      </c>
      <c r="H7" s="54">
        <f>+SUM(Solution!H11:H13)</f>
        <v>500</v>
      </c>
      <c r="I7" s="54">
        <f>+SUM(Solution!I11:I13)</f>
        <v>540</v>
      </c>
      <c r="J7" s="39"/>
      <c r="K7" s="39"/>
      <c r="L7" s="39"/>
      <c r="M7" s="40"/>
      <c r="N7" s="41"/>
    </row>
    <row r="8" spans="1:14" ht="15" customHeight="1" x14ac:dyDescent="0.25">
      <c r="A8" s="39"/>
      <c r="B8" s="39"/>
      <c r="C8" s="39"/>
      <c r="D8" s="43"/>
      <c r="E8" s="53"/>
      <c r="F8" s="54"/>
      <c r="G8" s="54"/>
      <c r="H8" s="54"/>
      <c r="I8" s="54"/>
      <c r="J8" s="39"/>
      <c r="K8" s="39"/>
      <c r="L8" s="39"/>
      <c r="M8" s="44"/>
      <c r="N8" s="41"/>
    </row>
    <row r="9" spans="1:14" ht="30" customHeight="1" x14ac:dyDescent="0.25">
      <c r="A9" s="74" t="s">
        <v>53</v>
      </c>
      <c r="B9" s="74"/>
      <c r="C9" s="74"/>
      <c r="D9" s="74"/>
      <c r="E9" s="75"/>
      <c r="F9" s="54">
        <f>+Solution!F19</f>
        <v>0</v>
      </c>
      <c r="G9" s="54">
        <f>+Solution!G19</f>
        <v>0</v>
      </c>
      <c r="H9" s="54">
        <f>+Solution!H19</f>
        <v>0</v>
      </c>
      <c r="I9" s="54">
        <f>+Solution!I19</f>
        <v>1450</v>
      </c>
      <c r="J9" s="39"/>
      <c r="K9" s="39"/>
      <c r="L9" s="39"/>
      <c r="M9" s="45">
        <v>10000</v>
      </c>
      <c r="N9" s="41"/>
    </row>
    <row r="10" spans="1:14" ht="15" customHeight="1" x14ac:dyDescent="0.25">
      <c r="A10" s="39"/>
      <c r="B10" s="39"/>
      <c r="C10" s="39"/>
      <c r="D10" s="39"/>
      <c r="E10" s="53"/>
      <c r="F10" s="54"/>
      <c r="G10" s="54"/>
      <c r="H10" s="54"/>
      <c r="I10" s="54"/>
      <c r="J10" s="39"/>
      <c r="K10" s="39"/>
      <c r="L10" s="39"/>
      <c r="M10" s="40"/>
      <c r="N10" s="41"/>
    </row>
    <row r="11" spans="1:14" ht="15" hidden="1" customHeight="1" outlineLevel="1" x14ac:dyDescent="0.25">
      <c r="A11" s="51" t="s">
        <v>56</v>
      </c>
      <c r="B11" s="51"/>
      <c r="C11" s="51"/>
      <c r="D11" s="39"/>
      <c r="E11" s="53"/>
      <c r="F11" s="54">
        <f>+SUM(Solution!F24:F31)</f>
        <v>742</v>
      </c>
      <c r="G11" s="54">
        <f>+SUM(Solution!G24:G31)</f>
        <v>4000</v>
      </c>
      <c r="H11" s="54">
        <f>+SUM(Solution!H24:H31)</f>
        <v>6400</v>
      </c>
      <c r="I11" s="54">
        <f>+SUM(Solution!I24:I31)</f>
        <v>4000</v>
      </c>
      <c r="J11" s="39"/>
      <c r="K11" s="39"/>
      <c r="L11" s="39"/>
      <c r="M11" s="40"/>
      <c r="N11" s="41"/>
    </row>
    <row r="12" spans="1:14" ht="15" hidden="1" customHeight="1" outlineLevel="1" x14ac:dyDescent="0.25">
      <c r="A12" s="39"/>
      <c r="B12" s="42"/>
      <c r="C12" s="42"/>
      <c r="D12" s="39"/>
      <c r="E12" s="55"/>
      <c r="F12" s="54"/>
      <c r="G12" s="54"/>
      <c r="H12" s="54"/>
      <c r="I12" s="54"/>
      <c r="J12" s="39"/>
      <c r="K12" s="39"/>
      <c r="L12" s="39"/>
      <c r="M12" s="40"/>
      <c r="N12" s="41"/>
    </row>
    <row r="13" spans="1:14" ht="15" hidden="1" customHeight="1" outlineLevel="1" x14ac:dyDescent="0.25">
      <c r="A13" s="52" t="s">
        <v>65</v>
      </c>
      <c r="B13" s="42"/>
      <c r="C13" s="42"/>
      <c r="D13" s="39"/>
      <c r="E13" s="55"/>
      <c r="F13" s="54">
        <f>+SUM(Solution!F34:F35)</f>
        <v>8000</v>
      </c>
      <c r="G13" s="54">
        <f>+SUM(Solution!G34:G35)</f>
        <v>10000</v>
      </c>
      <c r="H13" s="54">
        <f>+SUM(Solution!H34:H35)</f>
        <v>12000</v>
      </c>
      <c r="I13" s="54">
        <f>+SUM(Solution!I34:I35)</f>
        <v>0</v>
      </c>
      <c r="J13" s="39"/>
      <c r="K13" s="39"/>
      <c r="L13" s="39"/>
      <c r="M13" s="40"/>
      <c r="N13" s="41"/>
    </row>
    <row r="14" spans="1:14" ht="15" customHeight="1" collapsed="1" x14ac:dyDescent="0.25">
      <c r="A14" s="39"/>
      <c r="B14" s="42"/>
      <c r="C14" s="42"/>
      <c r="D14" s="39"/>
      <c r="E14" s="55"/>
      <c r="F14" s="54"/>
      <c r="G14" s="54"/>
      <c r="H14" s="54"/>
      <c r="I14" s="54"/>
      <c r="J14" s="39"/>
      <c r="K14" s="39"/>
      <c r="L14" s="39"/>
      <c r="M14" s="40"/>
      <c r="N14" s="41"/>
    </row>
    <row r="15" spans="1:14" ht="15" hidden="1" customHeight="1" outlineLevel="1" x14ac:dyDescent="0.25">
      <c r="A15" s="51" t="s">
        <v>68</v>
      </c>
      <c r="B15" s="42"/>
      <c r="C15" s="42"/>
      <c r="D15" s="39"/>
      <c r="E15" s="55"/>
      <c r="F15" s="54">
        <f>+Solution!F51</f>
        <v>4959.2801439712057</v>
      </c>
      <c r="G15" s="54">
        <f>+Solution!G66</f>
        <v>8629.7540491901618</v>
      </c>
      <c r="H15" s="54">
        <f>+Solution!H79</f>
        <v>34520</v>
      </c>
      <c r="I15" s="54">
        <f>+Solution!I94</f>
        <v>1439.7120575884824</v>
      </c>
      <c r="J15" s="39"/>
      <c r="K15" s="39"/>
      <c r="L15" s="39"/>
      <c r="M15" s="40"/>
      <c r="N15" s="41"/>
    </row>
    <row r="16" spans="1:14" ht="15" hidden="1" customHeight="1" outlineLevel="1" x14ac:dyDescent="0.25">
      <c r="A16" s="39"/>
      <c r="B16" s="42"/>
      <c r="C16" s="42"/>
      <c r="D16" s="39"/>
      <c r="E16" s="64"/>
      <c r="F16" s="54"/>
      <c r="G16" s="54"/>
      <c r="H16" s="54"/>
      <c r="I16" s="54"/>
      <c r="J16" s="39"/>
      <c r="K16" s="39"/>
      <c r="L16" s="39"/>
      <c r="M16" s="40"/>
      <c r="N16" s="41"/>
    </row>
    <row r="17" spans="1:14" ht="15" hidden="1" customHeight="1" outlineLevel="1" x14ac:dyDescent="0.25">
      <c r="A17" s="51" t="s">
        <v>96</v>
      </c>
      <c r="B17" s="42"/>
      <c r="C17" s="42"/>
      <c r="D17" s="39"/>
      <c r="E17" s="64"/>
      <c r="F17" s="54">
        <f>+Solution!F107</f>
        <v>1400</v>
      </c>
      <c r="G17" s="54">
        <f>+Solution!G119</f>
        <v>360</v>
      </c>
      <c r="H17" s="54">
        <f>+Solution!H131</f>
        <v>16666.666666666668</v>
      </c>
      <c r="I17" s="54">
        <f>+Solution!I146</f>
        <v>0</v>
      </c>
      <c r="J17" s="39"/>
      <c r="K17" s="39"/>
      <c r="L17" s="39"/>
      <c r="M17" s="40"/>
      <c r="N17" s="41"/>
    </row>
    <row r="18" spans="1:14" ht="15" customHeight="1" collapsed="1" x14ac:dyDescent="0.25">
      <c r="A18" s="39"/>
      <c r="B18" s="42"/>
      <c r="C18" s="42"/>
      <c r="D18" s="39"/>
      <c r="E18" s="53"/>
      <c r="F18" s="54"/>
      <c r="G18" s="54"/>
      <c r="H18" s="54"/>
      <c r="I18" s="54"/>
      <c r="J18" s="39"/>
      <c r="K18" s="39"/>
      <c r="L18" s="39"/>
      <c r="M18" s="40"/>
      <c r="N18" s="41"/>
    </row>
    <row r="19" spans="1:14" ht="15" customHeight="1" thickBot="1" x14ac:dyDescent="0.3">
      <c r="A19" s="39"/>
      <c r="B19" s="42"/>
      <c r="C19" s="42"/>
      <c r="D19" s="39"/>
      <c r="E19" s="58" t="s">
        <v>82</v>
      </c>
      <c r="F19" s="59">
        <f>SUM(F5:F18)</f>
        <v>245641.28014397121</v>
      </c>
      <c r="G19" s="59">
        <f>SUM(G5:G18)</f>
        <v>274589.75404919015</v>
      </c>
      <c r="H19" s="59">
        <f>SUM(H5:H18)</f>
        <v>455086.66666666669</v>
      </c>
      <c r="I19" s="59">
        <f>SUM(I5:I18)</f>
        <v>262429.71205758851</v>
      </c>
      <c r="J19" s="39"/>
      <c r="K19" s="39"/>
      <c r="L19" s="39"/>
      <c r="M19" s="40"/>
      <c r="N19" s="41"/>
    </row>
    <row r="20" spans="1:14" ht="15" customHeight="1" thickTop="1" x14ac:dyDescent="0.25"/>
  </sheetData>
  <mergeCells count="1">
    <mergeCell ref="A9:E9"/>
  </mergeCells>
  <pageMargins left="0.98425196850393704" right="0.98425196850393704" top="0.98425196850393704" bottom="0.98425196850393704" header="0.51181102362204722" footer="0.51181102362204722"/>
  <pageSetup scale="81" fitToHeight="0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76" t="s">
        <v>23</v>
      </c>
      <c r="B36" s="76"/>
      <c r="C36" s="76"/>
      <c r="D36" s="76"/>
      <c r="E36" s="76"/>
      <c r="F36" s="2"/>
    </row>
    <row r="37" spans="1:6" ht="15.75" x14ac:dyDescent="0.25">
      <c r="A37" s="76"/>
      <c r="B37" s="76"/>
      <c r="C37" s="76"/>
      <c r="D37" s="76"/>
      <c r="E37" s="76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F4B19-5F0B-4919-BFDE-84F1C8568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F0340-FBEB-4D80-9E2B-36A4E3AA0A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741cbf7-6fd3-431e-a913-08346dcfe6cb"/>
    <ds:schemaRef ds:uri="fb6b5eda-5c64-413a-b0f8-523ccac12f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572CB1-8BE2-416E-956C-5B6C9F7F4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Solution</vt:lpstr>
      <vt:lpstr>En classe</vt:lpstr>
      <vt:lpstr>Solution-H2019</vt:lpstr>
      <vt:lpstr>'En classe'!Impression_des_titres</vt:lpstr>
      <vt:lpstr>Solution!Impression_des_titres</vt:lpstr>
      <vt:lpstr>'En classe'!Zone_d_impression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2023-02-28T18:58:24Z</cp:lastPrinted>
  <dcterms:created xsi:type="dcterms:W3CDTF">2005-07-05T19:14:21Z</dcterms:created>
  <dcterms:modified xsi:type="dcterms:W3CDTF">2025-08-18T18:14:24Z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