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qtrsspt-my.sharepoint.com/personal/nicolas_boivin_uqtr_ca/Documents/Portail des fiscalistes/Le pédagogique/CTB1018/ProblemesEnClasse/"/>
    </mc:Choice>
  </mc:AlternateContent>
  <xr:revisionPtr revIDLastSave="432" documentId="6_{5CA38FB0-90B4-4155-A1B4-A43F9E2A6B72}" xr6:coauthVersionLast="47" xr6:coauthVersionMax="47" xr10:uidLastSave="{1DC336C8-B4B4-484D-98F6-764B008AB2B8}"/>
  <bookViews>
    <workbookView xWindow="-120" yWindow="-120" windowWidth="38640" windowHeight="21120" xr2:uid="{00000000-000D-0000-FFFF-FFFF00000000}"/>
  </bookViews>
  <sheets>
    <sheet name="Solution" sheetId="3" r:id="rId1"/>
    <sheet name="En classe" sheetId="4" r:id="rId2"/>
    <sheet name="Solution-H2019" sheetId="2" state="hidden" r:id="rId3"/>
  </sheets>
  <definedNames>
    <definedName name="_xlnm.Print_Area" localSheetId="1">'En classe'!$A$1:$H$134</definedName>
    <definedName name="_xlnm.Print_Area" localSheetId="0">Solution!$A$1:$H$134</definedName>
    <definedName name="_xlnm.Print_Area" localSheetId="2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2" i="4" l="1"/>
  <c r="E131" i="4"/>
  <c r="E133" i="4" s="1"/>
  <c r="E134" i="4" s="1"/>
  <c r="F134" i="4" s="1"/>
  <c r="E124" i="4"/>
  <c r="E125" i="4" s="1"/>
  <c r="E118" i="4"/>
  <c r="E119" i="4" s="1"/>
  <c r="F119" i="4" s="1"/>
  <c r="E111" i="4"/>
  <c r="E112" i="4" s="1"/>
  <c r="F112" i="4" s="1"/>
  <c r="F126" i="4" s="1"/>
  <c r="E103" i="4"/>
  <c r="E104" i="4" s="1"/>
  <c r="F104" i="4" s="1"/>
  <c r="E97" i="4"/>
  <c r="E98" i="4" s="1"/>
  <c r="F98" i="4" s="1"/>
  <c r="E89" i="4"/>
  <c r="E90" i="4" s="1"/>
  <c r="F90" i="4" s="1"/>
  <c r="E83" i="4"/>
  <c r="E84" i="4" s="1"/>
  <c r="F84" i="4" s="1"/>
  <c r="F91" i="4" s="1"/>
  <c r="E75" i="4"/>
  <c r="E77" i="4" s="1"/>
  <c r="F64" i="4"/>
  <c r="E56" i="4"/>
  <c r="F56" i="4" s="1"/>
  <c r="L43" i="4"/>
  <c r="L42" i="4"/>
  <c r="L41" i="4"/>
  <c r="L40" i="4"/>
  <c r="F29" i="4"/>
  <c r="H7" i="4" s="1"/>
  <c r="E10" i="4"/>
  <c r="E9" i="4"/>
  <c r="F9" i="4" s="1"/>
  <c r="F13" i="4" s="1"/>
  <c r="F3" i="4"/>
  <c r="F58" i="3"/>
  <c r="D18" i="3"/>
  <c r="L43" i="3"/>
  <c r="L42" i="3"/>
  <c r="L41" i="3"/>
  <c r="L40" i="3"/>
  <c r="E132" i="3"/>
  <c r="E131" i="3"/>
  <c r="E133" i="3" s="1"/>
  <c r="E134" i="3" s="1"/>
  <c r="F134" i="3" s="1"/>
  <c r="D21" i="3" s="1"/>
  <c r="E124" i="3"/>
  <c r="E125" i="3" s="1"/>
  <c r="E118" i="3"/>
  <c r="E119" i="3" s="1"/>
  <c r="F119" i="3" s="1"/>
  <c r="E111" i="3"/>
  <c r="E112" i="3" s="1"/>
  <c r="F112" i="3" s="1"/>
  <c r="F126" i="3" s="1"/>
  <c r="D20" i="3" s="1"/>
  <c r="E103" i="3"/>
  <c r="E104" i="3" s="1"/>
  <c r="F104" i="3" s="1"/>
  <c r="E97" i="3"/>
  <c r="E98" i="3" s="1"/>
  <c r="F98" i="3" s="1"/>
  <c r="E89" i="3"/>
  <c r="E90" i="3" s="1"/>
  <c r="F90" i="3" s="1"/>
  <c r="E83" i="3"/>
  <c r="E84" i="3" s="1"/>
  <c r="F84" i="3" s="1"/>
  <c r="E75" i="3"/>
  <c r="E56" i="3" s="1"/>
  <c r="F56" i="3" s="1"/>
  <c r="F64" i="3"/>
  <c r="F29" i="3"/>
  <c r="H7" i="3" s="1"/>
  <c r="E10" i="3"/>
  <c r="F3" i="3"/>
  <c r="F24" i="4" l="1"/>
  <c r="F26" i="4" s="1"/>
  <c r="F28" i="4" s="1"/>
  <c r="F32" i="4" s="1"/>
  <c r="F37" i="4" s="1"/>
  <c r="F91" i="3"/>
  <c r="D17" i="3" s="1"/>
  <c r="E18" i="3" s="1"/>
  <c r="E9" i="3"/>
  <c r="F9" i="3" s="1"/>
  <c r="F13" i="3" s="1"/>
  <c r="E77" i="3"/>
  <c r="F30" i="3"/>
  <c r="E43" i="4" l="1"/>
  <c r="M43" i="4" s="1"/>
  <c r="E42" i="4"/>
  <c r="M42" i="4" s="1"/>
  <c r="E41" i="4"/>
  <c r="M41" i="4" s="1"/>
  <c r="L44" i="4"/>
  <c r="E40" i="4"/>
  <c r="E44" i="4"/>
  <c r="E21" i="3"/>
  <c r="F15" i="3" s="1"/>
  <c r="F24" i="3" s="1"/>
  <c r="F26" i="3" s="1"/>
  <c r="F28" i="3" s="1"/>
  <c r="F32" i="3" s="1"/>
  <c r="F37" i="3" s="1"/>
  <c r="M40" i="4" l="1"/>
  <c r="F44" i="4"/>
  <c r="F58" i="4" s="1"/>
  <c r="M44" i="4"/>
  <c r="L45" i="4"/>
  <c r="E42" i="3"/>
  <c r="M42" i="3" s="1"/>
  <c r="L44" i="3"/>
  <c r="E43" i="3"/>
  <c r="M43" i="3" s="1"/>
  <c r="E40" i="3"/>
  <c r="M40" i="3" s="1"/>
  <c r="E41" i="3"/>
  <c r="M41" i="3" s="1"/>
  <c r="E44" i="3"/>
  <c r="M45" i="4" l="1"/>
  <c r="F61" i="4"/>
  <c r="F65" i="4" s="1"/>
  <c r="F69" i="4" s="1"/>
  <c r="M44" i="3"/>
  <c r="L45" i="3"/>
  <c r="F44" i="3"/>
  <c r="F61" i="3" s="1"/>
  <c r="F65" i="3" s="1"/>
  <c r="F69" i="3" s="1"/>
  <c r="F44" i="2"/>
  <c r="E45" i="2"/>
  <c r="E46" i="2"/>
  <c r="E33" i="2"/>
  <c r="E14" i="2"/>
  <c r="F17" i="2" s="1"/>
  <c r="F23" i="2" s="1"/>
  <c r="F21" i="2"/>
  <c r="M45" i="3" l="1"/>
</calcChain>
</file>

<file path=xl/sharedStrings.xml><?xml version="1.0" encoding="utf-8"?>
<sst xmlns="http://schemas.openxmlformats.org/spreadsheetml/2006/main" count="322" uniqueCount="135">
  <si>
    <t>Semaine 3 - Solution</t>
  </si>
  <si>
    <t>Revenu d'emploi</t>
  </si>
  <si>
    <t>Inclusions</t>
  </si>
  <si>
    <t>Déductions</t>
  </si>
  <si>
    <t>Revenu d'entreprise</t>
  </si>
  <si>
    <t>perte d'entreprise de</t>
  </si>
  <si>
    <t>Revenu de biens</t>
  </si>
  <si>
    <t>Note 1</t>
  </si>
  <si>
    <t>Autres revenus</t>
  </si>
  <si>
    <t>sous-total 3a)</t>
  </si>
  <si>
    <t>(i) - (ii)</t>
  </si>
  <si>
    <t>(i) = (A) + (B)</t>
  </si>
  <si>
    <t>(A) = GCI réalisés (sauf sur dispositions de BMD)</t>
  </si>
  <si>
    <t>Note 2</t>
  </si>
  <si>
    <t>(B) = GCI (nets des PCD) réalisés sur dispositions de BMD</t>
  </si>
  <si>
    <t>Note 3</t>
  </si>
  <si>
    <t>(ii) = PCD réalisées (sauf sur dispositions de BMD)</t>
  </si>
  <si>
    <t>Note 4</t>
  </si>
  <si>
    <t>moins : PCD réalisées qui se qualifient de PDTPE</t>
  </si>
  <si>
    <t>Note 5</t>
  </si>
  <si>
    <t>sous-total 3b)</t>
  </si>
  <si>
    <t>Le résultat obtenu à 3a) + Le résultat obtenu à 3b)</t>
  </si>
  <si>
    <t>moins: Déductions prévues dans le calcul du REVENU</t>
  </si>
  <si>
    <t>sous-total 3c)</t>
  </si>
  <si>
    <t>Résultat obtenu à 3c)</t>
  </si>
  <si>
    <t>moins: Perte d'entreprise</t>
  </si>
  <si>
    <t>moins: PCD réalisées qui se qualifient de PDTPE</t>
  </si>
  <si>
    <t>sous-total 3d) et</t>
  </si>
  <si>
    <t xml:space="preserve"> REVENU</t>
  </si>
  <si>
    <t>moins: Déductions prévues dans le calcul du REVENU IMPOSABLE</t>
  </si>
  <si>
    <t>Déduction pour options d'achat d'actions</t>
  </si>
  <si>
    <t>REVENU IMPOSABLE</t>
  </si>
  <si>
    <t>Taux d'imposition selon la table d'impôt (applicable sur le revenu imposable)</t>
  </si>
  <si>
    <t>Pour l'enseignant (mise à jour automatique)</t>
  </si>
  <si>
    <t>Validation</t>
  </si>
  <si>
    <t>Fin tranche 1</t>
  </si>
  <si>
    <t>Fin tranche 2</t>
  </si>
  <si>
    <t>Fin tranche 3</t>
  </si>
  <si>
    <t>Fin tranche 4</t>
  </si>
  <si>
    <t>moins: Crédits d'impôt personnels</t>
  </si>
  <si>
    <t>(Montants hypothétiques)</t>
  </si>
  <si>
    <t>Crédit personnel de base</t>
  </si>
  <si>
    <t>x 15 %</t>
  </si>
  <si>
    <t>Crédit pour aidant familial – enfant de moins de 18 ans</t>
  </si>
  <si>
    <t>Crédit pour frais médicaux</t>
  </si>
  <si>
    <t>Crédit pour dons</t>
  </si>
  <si>
    <t>Crédit pour dividendes</t>
  </si>
  <si>
    <t>Crédit pour cotisations à la RRQ</t>
  </si>
  <si>
    <t>Crédit pour cotisations au RQAP</t>
  </si>
  <si>
    <t>Crédit pour cotisations à l'assurance emploi</t>
  </si>
  <si>
    <t>Crédit canadien pour emploi</t>
  </si>
  <si>
    <t>Impôt fédéral de base</t>
  </si>
  <si>
    <t>moins: Abattement d'impôt du Québec</t>
  </si>
  <si>
    <t>moins: Crédit pour contribution politique fédérale</t>
  </si>
  <si>
    <t>300 $ x 75 % =</t>
  </si>
  <si>
    <t>Impôt payable</t>
  </si>
  <si>
    <t>moins: Retenues d'impôt effectuées</t>
  </si>
  <si>
    <t>SOLDE DÛ (REMBOURSEMENT)</t>
  </si>
  <si>
    <t>Revenus de loyers provenant d’un immeuble locatif</t>
  </si>
  <si>
    <t>(-) Dépenses connexes déductibles</t>
  </si>
  <si>
    <t>Revenus de dividendes encaissés (il s'agit de dividendes déterminés)</t>
  </si>
  <si>
    <t>(13 500 $ x 1,38)</t>
  </si>
  <si>
    <t>Revenus d'intérêts</t>
  </si>
  <si>
    <t>Note 2 - GCI réalisés (sauf sur dispositions de BMD)</t>
  </si>
  <si>
    <t>Gain réalisé lors de la disposition d'un placement en actions de la société TRI Corp Inc.:</t>
  </si>
  <si>
    <t>PD</t>
  </si>
  <si>
    <t>PBR</t>
  </si>
  <si>
    <t>GC</t>
  </si>
  <si>
    <t>GCI</t>
  </si>
  <si>
    <t>Gain réalisé lors de la disposition d’une paire de billets sur le site eBay (= BUP):</t>
  </si>
  <si>
    <t>règle du 1 000 $ minimum</t>
  </si>
  <si>
    <t>Note 3 - GCI (nets des PCD) réalisés sur dispositions de BMD</t>
  </si>
  <si>
    <t>Gain réalisé lors de la disposition d’une œuvre d'art (= BMD):</t>
  </si>
  <si>
    <t>Perte réalisée lors de la disposition d’une collection de pièces de monnaie (= BMD):</t>
  </si>
  <si>
    <t>PC</t>
  </si>
  <si>
    <t>PCD</t>
  </si>
  <si>
    <t>positif ou nul</t>
  </si>
  <si>
    <t xml:space="preserve">perte de 500 $ </t>
  </si>
  <si>
    <t>Note 4 - PCD réalisées (sauf sur dispositions de BMD)</t>
  </si>
  <si>
    <t>reportable</t>
  </si>
  <si>
    <t>Perte réalisée lors de la disposition d'un placement en actions de la société QU88 Inc.:</t>
  </si>
  <si>
    <t xml:space="preserve"> -3 ans, + 7ans</t>
  </si>
  <si>
    <t>Perte réalisée lors de la disposition d'un placement en actions de la société PSY Qc Inc.:</t>
  </si>
  <si>
    <t>Cette perte en capital se qualifie de perte au titre d’un placement d’entreprise</t>
  </si>
  <si>
    <t>Perte réalisée lors de la disposition d’une voiture sur le site Kijiji (= BUP):</t>
  </si>
  <si>
    <t>Note 5 - PCD réalisées qui se qualifient de PDTPE</t>
  </si>
  <si>
    <t>Conciliation du bénéfice comptable et du revenu d’entreprise (fiscal)</t>
  </si>
  <si>
    <t>Bénéfice comptable établi selon les règles comptables en vigueur</t>
  </si>
  <si>
    <t>Plus (+)</t>
  </si>
  <si>
    <t>(n=12)</t>
  </si>
  <si>
    <t>Provision pour impôts</t>
  </si>
  <si>
    <t>Provision pour amortissement comptable (non déductible)</t>
  </si>
  <si>
    <t>Provision pour baisse de valeur du placement (non déd.)</t>
  </si>
  <si>
    <t>Contribution politique</t>
  </si>
  <si>
    <t>Frais de repas - 50 % non déductible</t>
  </si>
  <si>
    <t>Cotisations à des clubs de loisirs - golf (non déductible)</t>
  </si>
  <si>
    <t>Frais payés d'avance (note 1)</t>
  </si>
  <si>
    <t>Provision pour mauvaises créances refusée (note 2)</t>
  </si>
  <si>
    <t>Allocation payée pour automobile (note 3)</t>
  </si>
  <si>
    <t>portion non déd.</t>
  </si>
  <si>
    <t>Dépenses en capital (non déductible)</t>
  </si>
  <si>
    <t>Frais personnel - déneigement (note 4)</t>
  </si>
  <si>
    <t>Perte sur disposition de placement (non déductible)</t>
  </si>
  <si>
    <t>Moins (-)</t>
  </si>
  <si>
    <t>(n=3)</t>
  </si>
  <si>
    <t>Revenu d'intérêt (revenu de biens)</t>
  </si>
  <si>
    <t>Déduction pour amortissement (DPA) permise</t>
  </si>
  <si>
    <t>Provision pour marchandises / services non livrés</t>
  </si>
  <si>
    <t>Revenu d'entreprise (fiscal)</t>
  </si>
  <si>
    <t>Calcul du revenu de biens (hors conciliation)</t>
  </si>
  <si>
    <t xml:space="preserve">Revenu de biens </t>
  </si>
  <si>
    <t>(pas de majoration des dividendes reçus pour une société)</t>
  </si>
  <si>
    <t>Portion du déboursé qui est payé d'avance (non déductible)</t>
  </si>
  <si>
    <t>5 029 $ x 9 mois / 12 mois =</t>
  </si>
  <si>
    <t>La provision n'est pas raisonnable et conséquemment n'est pas déductible si elle est déterminée autrement que par une analyse compte par compte.</t>
  </si>
  <si>
    <t xml:space="preserve">L'allocation payée pour l'usage des automobiles des employés dépasse le montant maximim </t>
  </si>
  <si>
    <t>déductible prescrit par la Loi.  La portion excédentaire devient donc non déductible.</t>
  </si>
  <si>
    <t>Allocation totale payée</t>
  </si>
  <si>
    <t>allocation totale</t>
  </si>
  <si>
    <t>moins: Allocation maximale déductible :</t>
  </si>
  <si>
    <t>1 863 $ / 0,75 $ payé par KM = 2 484 KM parcourus</t>
  </si>
  <si>
    <t>0,58 $ / KM (max. déductible) x 2 484 KM parcourus =</t>
  </si>
  <si>
    <t>portion déd.</t>
  </si>
  <si>
    <t>Allocation excédentaire non déductible</t>
  </si>
  <si>
    <t>En plus de voir la dépense non déductible du revenu d'entreprise pour la société,</t>
  </si>
  <si>
    <t xml:space="preserve">l'actionnaire devrait inclure ce montant à son revenu à titre </t>
  </si>
  <si>
    <t>d'avantage conféré à l'actionnaire.</t>
  </si>
  <si>
    <t xml:space="preserve">   réputée nulle </t>
  </si>
  <si>
    <t xml:space="preserve">   sur BUP</t>
  </si>
  <si>
    <t>57 375 $ et moins:</t>
  </si>
  <si>
    <t>Entre 57 376 $ et 114 750 $:</t>
  </si>
  <si>
    <t>Entre 114 751 $ et 177 882 $:</t>
  </si>
  <si>
    <t>Entre 177 883 $ et 253 414 $:</t>
  </si>
  <si>
    <t>253 415 $ et plus:</t>
  </si>
  <si>
    <t>92 976 $ x 16,5 %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</si>
</sst>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$&quot;_);\(#,##0\ &quot;$&quot;\)"/>
    <numFmt numFmtId="6" formatCode="#,##0\ &quot;$&quot;_);[Red]\(#,##0\ &quot;$&quot;\)"/>
    <numFmt numFmtId="44" formatCode="_ * #,##0.00_)\ &quot;$&quot;_ ;_ * \(#,##0.00\)\ &quot;$&quot;_ ;_ * &quot;-&quot;??_)\ &quot;$&quot;_ ;_ @_ "/>
    <numFmt numFmtId="164" formatCode="0.0%"/>
    <numFmt numFmtId="165" formatCode="_ * #,##0_)\ &quot;$&quot;_ ;_ * \(#,##0\)\ &quot;$&quot;_ ;_ * &quot;-&quot;??_)\ &quot;$&quot;_ ;_ @_ "/>
  </numFmts>
  <fonts count="14" x14ac:knownFonts="1">
    <font>
      <sz val="11"/>
      <name val="Bookman Old Style"/>
    </font>
    <font>
      <sz val="11"/>
      <name val="Bookman Old Style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u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58ED5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5" fontId="2" fillId="0" borderId="0" xfId="1" applyNumberFormat="1" applyFont="1"/>
    <xf numFmtId="0" fontId="4" fillId="0" borderId="0" xfId="0" applyFont="1" applyAlignment="1">
      <alignment horizontal="center"/>
    </xf>
    <xf numFmtId="5" fontId="2" fillId="0" borderId="0" xfId="2" applyNumberFormat="1" applyFont="1"/>
    <xf numFmtId="0" fontId="6" fillId="0" borderId="0" xfId="0" applyFont="1"/>
    <xf numFmtId="5" fontId="7" fillId="0" borderId="0" xfId="2" applyNumberFormat="1" applyFont="1"/>
    <xf numFmtId="0" fontId="8" fillId="0" borderId="0" xfId="0" applyFont="1"/>
    <xf numFmtId="0" fontId="9" fillId="0" borderId="0" xfId="0" applyFont="1"/>
    <xf numFmtId="5" fontId="9" fillId="0" borderId="0" xfId="1" applyNumberFormat="1" applyFont="1"/>
    <xf numFmtId="5" fontId="9" fillId="0" borderId="0" xfId="1" applyNumberFormat="1" applyFont="1" applyBorder="1"/>
    <xf numFmtId="5" fontId="2" fillId="0" borderId="1" xfId="2" applyNumberFormat="1" applyFont="1" applyBorder="1"/>
    <xf numFmtId="5" fontId="2" fillId="0" borderId="2" xfId="1" applyNumberFormat="1" applyFont="1" applyBorder="1"/>
    <xf numFmtId="5" fontId="3" fillId="0" borderId="0" xfId="2" applyNumberFormat="1" applyFont="1"/>
    <xf numFmtId="5" fontId="2" fillId="0" borderId="0" xfId="1" applyNumberFormat="1" applyFont="1" applyBorder="1"/>
    <xf numFmtId="5" fontId="10" fillId="0" borderId="0" xfId="2" applyNumberFormat="1" applyFont="1"/>
    <xf numFmtId="0" fontId="2" fillId="0" borderId="0" xfId="0" applyFont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5" fontId="2" fillId="0" borderId="10" xfId="2" applyNumberFormat="1" applyFont="1" applyBorder="1"/>
    <xf numFmtId="5" fontId="11" fillId="0" borderId="0" xfId="1" applyNumberFormat="1" applyFont="1"/>
    <xf numFmtId="5" fontId="2" fillId="2" borderId="0" xfId="2" applyNumberFormat="1" applyFont="1" applyFill="1"/>
    <xf numFmtId="0" fontId="11" fillId="0" borderId="0" xfId="0" applyFont="1"/>
    <xf numFmtId="5" fontId="11" fillId="0" borderId="0" xfId="2" applyNumberFormat="1" applyFont="1"/>
    <xf numFmtId="5" fontId="2" fillId="3" borderId="0" xfId="2" applyNumberFormat="1" applyFont="1" applyFill="1"/>
    <xf numFmtId="5" fontId="2" fillId="4" borderId="11" xfId="0" applyNumberFormat="1" applyFont="1" applyFill="1" applyBorder="1"/>
    <xf numFmtId="37" fontId="11" fillId="0" borderId="0" xfId="1" applyNumberFormat="1" applyFont="1" applyAlignment="1">
      <alignment horizontal="left"/>
    </xf>
    <xf numFmtId="5" fontId="2" fillId="4" borderId="12" xfId="2" applyNumberFormat="1" applyFont="1" applyFill="1" applyBorder="1"/>
    <xf numFmtId="5" fontId="2" fillId="0" borderId="12" xfId="2" applyNumberFormat="1" applyFont="1" applyBorder="1"/>
    <xf numFmtId="0" fontId="12" fillId="0" borderId="0" xfId="0" applyFont="1"/>
    <xf numFmtId="5" fontId="13" fillId="0" borderId="0" xfId="2" quotePrefix="1" applyNumberFormat="1" applyFont="1"/>
    <xf numFmtId="0" fontId="3" fillId="0" borderId="0" xfId="0" applyFont="1"/>
    <xf numFmtId="5" fontId="2" fillId="0" borderId="0" xfId="0" applyNumberFormat="1" applyFont="1"/>
    <xf numFmtId="5" fontId="3" fillId="0" borderId="0" xfId="0" applyNumberFormat="1" applyFont="1"/>
    <xf numFmtId="6" fontId="2" fillId="0" borderId="0" xfId="0" applyNumberFormat="1" applyFont="1"/>
    <xf numFmtId="5" fontId="2" fillId="5" borderId="0" xfId="0" applyNumberFormat="1" applyFont="1" applyFill="1"/>
    <xf numFmtId="5" fontId="2" fillId="6" borderId="0" xfId="0" applyNumberFormat="1" applyFont="1" applyFill="1"/>
    <xf numFmtId="5" fontId="2" fillId="7" borderId="0" xfId="0" applyNumberFormat="1" applyFont="1" applyFill="1"/>
    <xf numFmtId="5" fontId="10" fillId="0" borderId="0" xfId="0" applyNumberFormat="1" applyFont="1"/>
    <xf numFmtId="5" fontId="10" fillId="8" borderId="0" xfId="0" applyNumberFormat="1" applyFont="1" applyFill="1"/>
    <xf numFmtId="5" fontId="2" fillId="8" borderId="0" xfId="0" applyNumberFormat="1" applyFont="1" applyFill="1"/>
    <xf numFmtId="5" fontId="10" fillId="9" borderId="0" xfId="0" applyNumberFormat="1" applyFont="1" applyFill="1"/>
    <xf numFmtId="5" fontId="2" fillId="9" borderId="0" xfId="0" applyNumberFormat="1" applyFont="1" applyFill="1"/>
    <xf numFmtId="5" fontId="10" fillId="10" borderId="0" xfId="0" applyNumberFormat="1" applyFont="1" applyFill="1"/>
    <xf numFmtId="5" fontId="2" fillId="10" borderId="0" xfId="0" applyNumberFormat="1" applyFont="1" applyFill="1"/>
    <xf numFmtId="5" fontId="2" fillId="0" borderId="0" xfId="0" applyNumberFormat="1" applyFont="1" applyAlignment="1">
      <alignment horizontal="left"/>
    </xf>
    <xf numFmtId="5" fontId="2" fillId="0" borderId="16" xfId="3" applyNumberFormat="1" applyFont="1" applyBorder="1"/>
    <xf numFmtId="5" fontId="2" fillId="0" borderId="17" xfId="3" applyNumberFormat="1" applyFont="1" applyBorder="1"/>
    <xf numFmtId="5" fontId="2" fillId="0" borderId="16" xfId="0" applyNumberFormat="1" applyFont="1" applyBorder="1"/>
    <xf numFmtId="5" fontId="11" fillId="0" borderId="0" xfId="0" applyNumberFormat="1" applyFont="1"/>
    <xf numFmtId="5" fontId="3" fillId="0" borderId="0" xfId="0" applyNumberFormat="1" applyFont="1" applyAlignment="1">
      <alignment horizontal="right"/>
    </xf>
    <xf numFmtId="5" fontId="3" fillId="0" borderId="0" xfId="3" applyNumberFormat="1" applyFont="1" applyBorder="1"/>
    <xf numFmtId="5" fontId="2" fillId="0" borderId="0" xfId="0" applyNumberFormat="1" applyFont="1" applyAlignment="1">
      <alignment horizontal="right"/>
    </xf>
    <xf numFmtId="5" fontId="2" fillId="0" borderId="0" xfId="3" applyNumberFormat="1" applyFont="1" applyBorder="1"/>
    <xf numFmtId="5" fontId="2" fillId="0" borderId="1" xfId="0" applyNumberFormat="1" applyFont="1" applyBorder="1"/>
    <xf numFmtId="5" fontId="11" fillId="0" borderId="0" xfId="3" applyNumberFormat="1" applyFont="1" applyFill="1" applyBorder="1"/>
    <xf numFmtId="5" fontId="2" fillId="0" borderId="18" xfId="0" applyNumberFormat="1" applyFont="1" applyBorder="1" applyAlignment="1">
      <alignment horizontal="right"/>
    </xf>
    <xf numFmtId="5" fontId="2" fillId="0" borderId="1" xfId="3" applyNumberFormat="1" applyFont="1" applyBorder="1"/>
    <xf numFmtId="5" fontId="2" fillId="0" borderId="13" xfId="3" applyNumberFormat="1" applyFont="1" applyBorder="1"/>
    <xf numFmtId="5" fontId="2" fillId="0" borderId="0" xfId="0" applyNumberFormat="1" applyFont="1" applyAlignment="1">
      <alignment horizontal="left" vertical="center"/>
    </xf>
    <xf numFmtId="5" fontId="2" fillId="0" borderId="0" xfId="3" applyNumberFormat="1" applyFont="1"/>
    <xf numFmtId="5" fontId="2" fillId="0" borderId="0" xfId="0" quotePrefix="1" applyNumberFormat="1" applyFont="1"/>
    <xf numFmtId="5" fontId="2" fillId="5" borderId="16" xfId="0" applyNumberFormat="1" applyFont="1" applyFill="1" applyBorder="1"/>
    <xf numFmtId="5" fontId="2" fillId="6" borderId="16" xfId="0" applyNumberFormat="1" applyFont="1" applyFill="1" applyBorder="1"/>
    <xf numFmtId="5" fontId="2" fillId="7" borderId="16" xfId="0" applyNumberFormat="1" applyFont="1" applyFill="1" applyBorder="1"/>
    <xf numFmtId="5" fontId="2" fillId="0" borderId="0" xfId="0" applyNumberFormat="1" applyFont="1" applyAlignment="1">
      <alignment horizontal="center" vertical="center"/>
    </xf>
    <xf numFmtId="5" fontId="11" fillId="0" borderId="14" xfId="0" applyNumberFormat="1" applyFont="1" applyBorder="1"/>
    <xf numFmtId="5" fontId="11" fillId="0" borderId="16" xfId="0" applyNumberFormat="1" applyFont="1" applyBorder="1" applyAlignment="1">
      <alignment horizontal="right"/>
    </xf>
    <xf numFmtId="9" fontId="2" fillId="0" borderId="0" xfId="4" applyFont="1" applyFill="1" applyBorder="1" applyAlignment="1">
      <alignment horizontal="center"/>
    </xf>
    <xf numFmtId="164" fontId="2" fillId="0" borderId="0" xfId="4" applyNumberFormat="1" applyFont="1" applyFill="1" applyBorder="1" applyAlignment="1">
      <alignment horizontal="center"/>
    </xf>
    <xf numFmtId="5" fontId="2" fillId="0" borderId="21" xfId="3" applyNumberFormat="1" applyFont="1" applyFill="1" applyBorder="1"/>
    <xf numFmtId="5" fontId="2" fillId="0" borderId="0" xfId="3" applyNumberFormat="1" applyFont="1" applyFill="1" applyBorder="1"/>
    <xf numFmtId="5" fontId="2" fillId="0" borderId="2" xfId="0" applyNumberFormat="1" applyFont="1" applyBorder="1" applyAlignment="1">
      <alignment horizontal="right"/>
    </xf>
    <xf numFmtId="5" fontId="2" fillId="0" borderId="21" xfId="0" applyNumberFormat="1" applyFont="1" applyBorder="1" applyAlignment="1">
      <alignment horizontal="right"/>
    </xf>
    <xf numFmtId="5" fontId="11" fillId="0" borderId="21" xfId="0" applyNumberFormat="1" applyFont="1" applyBorder="1" applyAlignment="1">
      <alignment horizontal="left"/>
    </xf>
    <xf numFmtId="5" fontId="11" fillId="0" borderId="21" xfId="3" applyNumberFormat="1" applyFont="1" applyFill="1" applyBorder="1"/>
    <xf numFmtId="5" fontId="2" fillId="8" borderId="25" xfId="0" applyNumberFormat="1" applyFont="1" applyFill="1" applyBorder="1" applyAlignment="1">
      <alignment horizontal="right"/>
    </xf>
    <xf numFmtId="5" fontId="2" fillId="0" borderId="19" xfId="0" applyNumberFormat="1" applyFont="1" applyBorder="1" applyAlignment="1">
      <alignment horizontal="right"/>
    </xf>
    <xf numFmtId="5" fontId="2" fillId="9" borderId="25" xfId="0" applyNumberFormat="1" applyFont="1" applyFill="1" applyBorder="1" applyAlignment="1">
      <alignment horizontal="right"/>
    </xf>
    <xf numFmtId="5" fontId="2" fillId="10" borderId="25" xfId="0" applyNumberFormat="1" applyFont="1" applyFill="1" applyBorder="1" applyAlignment="1">
      <alignment horizontal="right"/>
    </xf>
    <xf numFmtId="5" fontId="2" fillId="0" borderId="18" xfId="3" applyNumberFormat="1" applyFont="1" applyBorder="1"/>
    <xf numFmtId="5" fontId="11" fillId="0" borderId="0" xfId="0" applyNumberFormat="1" applyFont="1" applyAlignment="1">
      <alignment horizontal="right"/>
    </xf>
    <xf numFmtId="5" fontId="2" fillId="0" borderId="15" xfId="0" applyNumberFormat="1" applyFont="1" applyBorder="1"/>
    <xf numFmtId="165" fontId="2" fillId="11" borderId="1" xfId="5" applyNumberFormat="1" applyFont="1" applyFill="1" applyBorder="1" applyAlignment="1"/>
    <xf numFmtId="165" fontId="2" fillId="11" borderId="16" xfId="5" applyNumberFormat="1" applyFont="1" applyFill="1" applyBorder="1"/>
    <xf numFmtId="165" fontId="11" fillId="11" borderId="16" xfId="5" applyNumberFormat="1" applyFont="1" applyFill="1" applyBorder="1" applyAlignment="1"/>
    <xf numFmtId="0" fontId="2" fillId="11" borderId="16" xfId="0" applyFont="1" applyFill="1" applyBorder="1"/>
    <xf numFmtId="5" fontId="11" fillId="11" borderId="16" xfId="0" applyNumberFormat="1" applyFont="1" applyFill="1" applyBorder="1"/>
    <xf numFmtId="5" fontId="2" fillId="0" borderId="0" xfId="0" applyNumberFormat="1" applyFont="1" applyAlignment="1">
      <alignment vertical="center"/>
    </xf>
    <xf numFmtId="5" fontId="2" fillId="2" borderId="2" xfId="0" applyNumberFormat="1" applyFont="1" applyFill="1" applyBorder="1" applyAlignment="1">
      <alignment horizontal="right"/>
    </xf>
    <xf numFmtId="5" fontId="10" fillId="2" borderId="0" xfId="0" applyNumberFormat="1" applyFont="1" applyFill="1"/>
    <xf numFmtId="5" fontId="2" fillId="12" borderId="22" xfId="0" applyNumberFormat="1" applyFont="1" applyFill="1" applyBorder="1"/>
    <xf numFmtId="5" fontId="3" fillId="12" borderId="23" xfId="0" applyNumberFormat="1" applyFont="1" applyFill="1" applyBorder="1" applyAlignment="1">
      <alignment horizontal="right"/>
    </xf>
    <xf numFmtId="5" fontId="3" fillId="12" borderId="24" xfId="3" applyNumberFormat="1" applyFont="1" applyFill="1" applyBorder="1"/>
    <xf numFmtId="5" fontId="3" fillId="13" borderId="22" xfId="0" applyNumberFormat="1" applyFont="1" applyFill="1" applyBorder="1"/>
    <xf numFmtId="5" fontId="3" fillId="13" borderId="23" xfId="0" applyNumberFormat="1" applyFont="1" applyFill="1" applyBorder="1" applyAlignment="1">
      <alignment horizontal="right"/>
    </xf>
    <xf numFmtId="5" fontId="3" fillId="13" borderId="24" xfId="3" applyNumberFormat="1" applyFont="1" applyFill="1" applyBorder="1"/>
    <xf numFmtId="5" fontId="3" fillId="14" borderId="24" xfId="3" applyNumberFormat="1" applyFont="1" applyFill="1" applyBorder="1" applyAlignment="1">
      <alignment vertical="center"/>
    </xf>
    <xf numFmtId="5" fontId="2" fillId="15" borderId="16" xfId="0" applyNumberFormat="1" applyFont="1" applyFill="1" applyBorder="1"/>
    <xf numFmtId="5" fontId="2" fillId="15" borderId="0" xfId="0" applyNumberFormat="1" applyFont="1" applyFill="1"/>
    <xf numFmtId="5" fontId="10" fillId="16" borderId="0" xfId="0" applyNumberFormat="1" applyFont="1" applyFill="1"/>
    <xf numFmtId="5" fontId="2" fillId="16" borderId="0" xfId="0" applyNumberFormat="1" applyFont="1" applyFill="1"/>
    <xf numFmtId="5" fontId="2" fillId="16" borderId="0" xfId="0" applyNumberFormat="1" applyFont="1" applyFill="1" applyAlignment="1">
      <alignment horizontal="right"/>
    </xf>
    <xf numFmtId="5" fontId="11" fillId="17" borderId="16" xfId="0" applyNumberFormat="1" applyFont="1" applyFill="1" applyBorder="1"/>
    <xf numFmtId="5" fontId="7" fillId="0" borderId="0" xfId="3" applyNumberFormat="1" applyFont="1" applyAlignment="1">
      <alignment horizontal="right"/>
    </xf>
    <xf numFmtId="5" fontId="2" fillId="0" borderId="19" xfId="3" applyNumberFormat="1" applyFont="1" applyFill="1" applyBorder="1"/>
    <xf numFmtId="5" fontId="2" fillId="0" borderId="20" xfId="0" applyNumberFormat="1" applyFont="1" applyBorder="1" applyAlignment="1">
      <alignment horizontal="right"/>
    </xf>
    <xf numFmtId="5" fontId="11" fillId="0" borderId="0" xfId="3" quotePrefix="1" applyNumberFormat="1" applyFont="1" applyFill="1" applyBorder="1"/>
    <xf numFmtId="5" fontId="2" fillId="3" borderId="16" xfId="1" applyNumberFormat="1" applyFont="1" applyFill="1" applyBorder="1"/>
    <xf numFmtId="5" fontId="2" fillId="0" borderId="0" xfId="0" applyNumberFormat="1" applyFont="1" applyFill="1"/>
    <xf numFmtId="5" fontId="2" fillId="0" borderId="0" xfId="0" applyNumberFormat="1" applyFont="1" applyFill="1" applyAlignment="1">
      <alignment horizontal="right"/>
    </xf>
    <xf numFmtId="5" fontId="2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5" fontId="2" fillId="2" borderId="0" xfId="0" applyNumberFormat="1" applyFont="1" applyFill="1"/>
    <xf numFmtId="0" fontId="2" fillId="2" borderId="0" xfId="0" applyFont="1" applyFill="1"/>
    <xf numFmtId="5" fontId="2" fillId="2" borderId="0" xfId="1" applyNumberFormat="1" applyFont="1" applyFill="1"/>
    <xf numFmtId="5" fontId="2" fillId="0" borderId="0" xfId="0" applyNumberFormat="1" applyFont="1" applyAlignment="1">
      <alignment horizontal="left" vertical="center"/>
    </xf>
    <xf numFmtId="5" fontId="3" fillId="14" borderId="22" xfId="0" applyNumberFormat="1" applyFont="1" applyFill="1" applyBorder="1" applyAlignment="1">
      <alignment horizontal="left" wrapText="1"/>
    </xf>
    <xf numFmtId="5" fontId="3" fillId="14" borderId="23" xfId="0" applyNumberFormat="1" applyFont="1" applyFill="1" applyBorder="1" applyAlignment="1">
      <alignment horizontal="left" wrapText="1"/>
    </xf>
    <xf numFmtId="5" fontId="2" fillId="0" borderId="0" xfId="0" applyNumberFormat="1" applyFont="1" applyAlignment="1">
      <alignment horizontal="left" vertical="center"/>
    </xf>
    <xf numFmtId="5" fontId="2" fillId="2" borderId="14" xfId="0" applyNumberFormat="1" applyFont="1" applyFill="1" applyBorder="1" applyAlignment="1">
      <alignment horizontal="left" vertical="center"/>
    </xf>
    <xf numFmtId="5" fontId="2" fillId="2" borderId="0" xfId="0" applyNumberFormat="1" applyFont="1" applyFill="1" applyAlignment="1">
      <alignment horizontal="left" vertical="center"/>
    </xf>
    <xf numFmtId="5" fontId="2" fillId="0" borderId="19" xfId="0" applyNumberFormat="1" applyFont="1" applyBorder="1" applyAlignment="1">
      <alignment vertical="center"/>
    </xf>
    <xf numFmtId="5" fontId="2" fillId="0" borderId="20" xfId="0" applyNumberFormat="1" applyFont="1" applyBorder="1" applyAlignment="1">
      <alignment vertical="center"/>
    </xf>
    <xf numFmtId="5" fontId="2" fillId="2" borderId="19" xfId="0" applyNumberFormat="1" applyFont="1" applyFill="1" applyBorder="1" applyAlignment="1">
      <alignment vertical="center"/>
    </xf>
    <xf numFmtId="5" fontId="2" fillId="2" borderId="20" xfId="0" applyNumberFormat="1" applyFont="1" applyFill="1" applyBorder="1" applyAlignment="1">
      <alignment vertical="center"/>
    </xf>
    <xf numFmtId="5" fontId="2" fillId="0" borderId="19" xfId="0" applyNumberFormat="1" applyFont="1" applyBorder="1" applyAlignment="1">
      <alignment horizontal="center" vertical="center"/>
    </xf>
    <xf numFmtId="5" fontId="2" fillId="0" borderId="21" xfId="0" applyNumberFormat="1" applyFont="1" applyBorder="1" applyAlignment="1">
      <alignment horizontal="center" vertical="center"/>
    </xf>
    <xf numFmtId="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</cellXfs>
  <cellStyles count="6">
    <cellStyle name="Monétaire" xfId="1" builtinId="4"/>
    <cellStyle name="Monétaire 5 2" xfId="3" xr:uid="{49E1E3E7-1DF5-413C-84D6-F91BE520D658}"/>
    <cellStyle name="Monétaire 6" xfId="5" xr:uid="{AECBDEF7-D765-4CCE-BBBC-66A753F0A5D7}"/>
    <cellStyle name="Normal" xfId="0" builtinId="0"/>
    <cellStyle name="Normal_H2005 - Étude de cas - Sport au Max Inc. - Solution" xfId="2" xr:uid="{00000000-0005-0000-0000-000002000000}"/>
    <cellStyle name="Pourcentage 4" xfId="4" xr:uid="{8BE5D6B4-444E-44C1-BB9A-ACF14E495A08}"/>
  </cellStyles>
  <dxfs count="0"/>
  <tableStyles count="0" defaultTableStyle="TableStyleMedium9" defaultPivotStyle="PivotStyleLight16"/>
  <colors>
    <mruColors>
      <color rgb="FFD99594"/>
      <color rgb="FFC2D69B"/>
      <color rgb="FF55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963930</xdr:colOff>
      <xdr:row>21</xdr:row>
      <xdr:rowOff>0</xdr:rowOff>
    </xdr:from>
    <xdr:to>
      <xdr:col>5</xdr:col>
      <xdr:colOff>304816</xdr:colOff>
      <xdr:row>29</xdr:row>
      <xdr:rowOff>123825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3DBE9927-356D-46CF-8AA7-92A598A9A36F}"/>
            </a:ext>
          </a:extLst>
        </xdr:cNvPr>
        <xdr:cNvCxnSpPr/>
      </xdr:nvCxnSpPr>
      <xdr:spPr>
        <a:xfrm>
          <a:off x="5202555" y="3800475"/>
          <a:ext cx="1874536" cy="1724025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795130</xdr:colOff>
      <xdr:row>7</xdr:row>
      <xdr:rowOff>3148</xdr:rowOff>
    </xdr:from>
    <xdr:to>
      <xdr:col>7</xdr:col>
      <xdr:colOff>495177</xdr:colOff>
      <xdr:row>28</xdr:row>
      <xdr:rowOff>107674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06FB61E7-4B27-412D-9509-930760E10F8A}"/>
            </a:ext>
          </a:extLst>
        </xdr:cNvPr>
        <xdr:cNvCxnSpPr/>
      </xdr:nvCxnSpPr>
      <xdr:spPr>
        <a:xfrm flipH="1">
          <a:off x="6087717" y="1336648"/>
          <a:ext cx="760221" cy="4105026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429453</xdr:colOff>
      <xdr:row>119</xdr:row>
      <xdr:rowOff>8283</xdr:rowOff>
    </xdr:from>
    <xdr:to>
      <xdr:col>5</xdr:col>
      <xdr:colOff>429453</xdr:colOff>
      <xdr:row>133</xdr:row>
      <xdr:rowOff>0</xdr:rowOff>
    </xdr:to>
    <xdr:cxnSp macro="">
      <xdr:nvCxnSpPr>
        <xdr:cNvPr id="25" name="Connecteur droit avec flèche 24">
          <a:extLst>
            <a:ext uri="{FF2B5EF4-FFF2-40B4-BE49-F238E27FC236}">
              <a16:creationId xmlns:a16="http://schemas.microsoft.com/office/drawing/2014/main" id="{D5A79E96-1B26-4893-9DA9-B81FBEEC8F7A}"/>
            </a:ext>
          </a:extLst>
        </xdr:cNvPr>
        <xdr:cNvCxnSpPr/>
      </xdr:nvCxnSpPr>
      <xdr:spPr>
        <a:xfrm flipH="1">
          <a:off x="5722040" y="22487283"/>
          <a:ext cx="0" cy="2658717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dash"/>
          <a:tailEnd type="arrow"/>
        </a:ln>
        <a:effectLst/>
      </xdr:spPr>
    </xdr:cxnSp>
    <xdr:clientData/>
  </xdr:twoCellAnchor>
  <xdr:twoCellAnchor>
    <xdr:from>
      <xdr:col>6</xdr:col>
      <xdr:colOff>96576</xdr:colOff>
      <xdr:row>82</xdr:row>
      <xdr:rowOff>185560</xdr:rowOff>
    </xdr:from>
    <xdr:to>
      <xdr:col>7</xdr:col>
      <xdr:colOff>115407</xdr:colOff>
      <xdr:row>84</xdr:row>
      <xdr:rowOff>20460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DE96B119-6831-4031-9CBD-143A4B696A0A}"/>
            </a:ext>
          </a:extLst>
        </xdr:cNvPr>
        <xdr:cNvSpPr/>
      </xdr:nvSpPr>
      <xdr:spPr>
        <a:xfrm>
          <a:off x="6240201" y="15997060"/>
          <a:ext cx="219536" cy="215900"/>
        </a:xfrm>
        <a:prstGeom prst="ellipse">
          <a:avLst/>
        </a:prstGeom>
        <a:solidFill>
          <a:schemeClr val="accent6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fr-CA" sz="10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+</a:t>
          </a:r>
          <a:endParaRPr lang="fr-CA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96576</xdr:colOff>
      <xdr:row>110</xdr:row>
      <xdr:rowOff>181318</xdr:rowOff>
    </xdr:from>
    <xdr:to>
      <xdr:col>7</xdr:col>
      <xdr:colOff>115407</xdr:colOff>
      <xdr:row>112</xdr:row>
      <xdr:rowOff>16218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8FB768C6-A3DC-966C-1E39-60046A9C789D}"/>
            </a:ext>
          </a:extLst>
        </xdr:cNvPr>
        <xdr:cNvSpPr/>
      </xdr:nvSpPr>
      <xdr:spPr>
        <a:xfrm>
          <a:off x="6246491" y="21326818"/>
          <a:ext cx="220114" cy="215900"/>
        </a:xfrm>
        <a:prstGeom prst="ellipse">
          <a:avLst/>
        </a:prstGeom>
        <a:solidFill>
          <a:schemeClr val="accent6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fr-CA" sz="10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-</a:t>
          </a:r>
          <a:endParaRPr lang="fr-CA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96576</xdr:colOff>
      <xdr:row>117</xdr:row>
      <xdr:rowOff>177722</xdr:rowOff>
    </xdr:from>
    <xdr:to>
      <xdr:col>7</xdr:col>
      <xdr:colOff>115407</xdr:colOff>
      <xdr:row>119</xdr:row>
      <xdr:rowOff>12622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D93C2F37-0D25-3F0D-E350-64B0C2EDA92A}"/>
            </a:ext>
          </a:extLst>
        </xdr:cNvPr>
        <xdr:cNvSpPr/>
      </xdr:nvSpPr>
      <xdr:spPr>
        <a:xfrm>
          <a:off x="6246491" y="22656722"/>
          <a:ext cx="220114" cy="215900"/>
        </a:xfrm>
        <a:prstGeom prst="ellipse">
          <a:avLst/>
        </a:prstGeom>
        <a:solidFill>
          <a:schemeClr val="accent6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fr-CA" sz="10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-</a:t>
          </a:r>
          <a:endParaRPr lang="fr-CA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93450</xdr:colOff>
      <xdr:row>88</xdr:row>
      <xdr:rowOff>180080</xdr:rowOff>
    </xdr:from>
    <xdr:to>
      <xdr:col>7</xdr:col>
      <xdr:colOff>108067</xdr:colOff>
      <xdr:row>90</xdr:row>
      <xdr:rowOff>14980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5E9DAC24-6ED3-99B9-5A99-9C978B97EE6B}"/>
            </a:ext>
          </a:extLst>
        </xdr:cNvPr>
        <xdr:cNvSpPr/>
      </xdr:nvSpPr>
      <xdr:spPr>
        <a:xfrm>
          <a:off x="6242204" y="17134580"/>
          <a:ext cx="213909" cy="215900"/>
        </a:xfrm>
        <a:prstGeom prst="ellipse">
          <a:avLst/>
        </a:prstGeom>
        <a:solidFill>
          <a:srgbClr val="FF00FF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fr-CA" sz="10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+</a:t>
          </a:r>
          <a:endParaRPr lang="fr-CA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93450</xdr:colOff>
      <xdr:row>123</xdr:row>
      <xdr:rowOff>180987</xdr:rowOff>
    </xdr:from>
    <xdr:to>
      <xdr:col>7</xdr:col>
      <xdr:colOff>108067</xdr:colOff>
      <xdr:row>125</xdr:row>
      <xdr:rowOff>15887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B27C52D5-9C69-8E29-C6F7-0CD1F9704AA4}"/>
            </a:ext>
          </a:extLst>
        </xdr:cNvPr>
        <xdr:cNvSpPr/>
      </xdr:nvSpPr>
      <xdr:spPr>
        <a:xfrm>
          <a:off x="6237075" y="23802987"/>
          <a:ext cx="215322" cy="215900"/>
        </a:xfrm>
        <a:prstGeom prst="ellipse">
          <a:avLst/>
        </a:prstGeom>
        <a:solidFill>
          <a:srgbClr val="FF00FF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fr-CA" sz="10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-</a:t>
          </a:r>
          <a:endParaRPr lang="fr-CA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90198</xdr:colOff>
      <xdr:row>123</xdr:row>
      <xdr:rowOff>177177</xdr:rowOff>
    </xdr:from>
    <xdr:to>
      <xdr:col>7</xdr:col>
      <xdr:colOff>117735</xdr:colOff>
      <xdr:row>125</xdr:row>
      <xdr:rowOff>23507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63538BD6-417D-C584-1893-324D8677757F}"/>
            </a:ext>
          </a:extLst>
        </xdr:cNvPr>
        <xdr:cNvCxnSpPr/>
      </xdr:nvCxnSpPr>
      <xdr:spPr>
        <a:xfrm>
          <a:off x="6235728" y="23799177"/>
          <a:ext cx="229467" cy="227330"/>
        </a:xfrm>
        <a:prstGeom prst="line">
          <a:avLst/>
        </a:prstGeom>
        <a:ln w="12700"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84483</xdr:colOff>
      <xdr:row>123</xdr:row>
      <xdr:rowOff>177177</xdr:rowOff>
    </xdr:from>
    <xdr:to>
      <xdr:col>7</xdr:col>
      <xdr:colOff>112020</xdr:colOff>
      <xdr:row>125</xdr:row>
      <xdr:rowOff>23507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4E3CC12E-BFDE-121D-DC54-581BF8144ECB}"/>
            </a:ext>
          </a:extLst>
        </xdr:cNvPr>
        <xdr:cNvCxnSpPr/>
      </xdr:nvCxnSpPr>
      <xdr:spPr>
        <a:xfrm flipH="1">
          <a:off x="6230013" y="23799177"/>
          <a:ext cx="229467" cy="227330"/>
        </a:xfrm>
        <a:prstGeom prst="line">
          <a:avLst/>
        </a:prstGeom>
        <a:ln w="12700"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96</xdr:row>
      <xdr:rowOff>180813</xdr:rowOff>
    </xdr:from>
    <xdr:to>
      <xdr:col>7</xdr:col>
      <xdr:colOff>109220</xdr:colOff>
      <xdr:row>98</xdr:row>
      <xdr:rowOff>15713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763C74DE-1AA1-2EDF-85F3-BF2D5ED273B4}"/>
            </a:ext>
          </a:extLst>
        </xdr:cNvPr>
        <xdr:cNvSpPr/>
      </xdr:nvSpPr>
      <xdr:spPr>
        <a:xfrm>
          <a:off x="6242911" y="18659313"/>
          <a:ext cx="214156" cy="215900"/>
        </a:xfrm>
        <a:prstGeom prst="ellipse">
          <a:avLst/>
        </a:prstGeom>
        <a:solidFill>
          <a:srgbClr val="00B05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fr-CA" sz="10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+</a:t>
          </a:r>
          <a:endParaRPr lang="fr-CA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95250</xdr:colOff>
      <xdr:row>102</xdr:row>
      <xdr:rowOff>180816</xdr:rowOff>
    </xdr:from>
    <xdr:to>
      <xdr:col>7</xdr:col>
      <xdr:colOff>109220</xdr:colOff>
      <xdr:row>104</xdr:row>
      <xdr:rowOff>15716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477ACF16-1F2E-7468-62FB-7C27E2BCDD22}"/>
            </a:ext>
          </a:extLst>
        </xdr:cNvPr>
        <xdr:cNvSpPr/>
      </xdr:nvSpPr>
      <xdr:spPr>
        <a:xfrm>
          <a:off x="6242911" y="19802316"/>
          <a:ext cx="214156" cy="215900"/>
        </a:xfrm>
        <a:prstGeom prst="ellipse">
          <a:avLst/>
        </a:prstGeom>
        <a:solidFill>
          <a:srgbClr val="00B05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fr-CA" sz="10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-</a:t>
          </a:r>
          <a:endParaRPr lang="fr-CA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963930</xdr:colOff>
      <xdr:row>21</xdr:row>
      <xdr:rowOff>0</xdr:rowOff>
    </xdr:from>
    <xdr:to>
      <xdr:col>5</xdr:col>
      <xdr:colOff>304816</xdr:colOff>
      <xdr:row>29</xdr:row>
      <xdr:rowOff>123825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32824AF8-3F36-4CDE-8B79-BDF6B3EB7AFA}"/>
            </a:ext>
          </a:extLst>
        </xdr:cNvPr>
        <xdr:cNvCxnSpPr/>
      </xdr:nvCxnSpPr>
      <xdr:spPr>
        <a:xfrm>
          <a:off x="4431030" y="4000500"/>
          <a:ext cx="1160161" cy="1647825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795130</xdr:colOff>
      <xdr:row>7</xdr:row>
      <xdr:rowOff>3148</xdr:rowOff>
    </xdr:from>
    <xdr:to>
      <xdr:col>7</xdr:col>
      <xdr:colOff>495177</xdr:colOff>
      <xdr:row>28</xdr:row>
      <xdr:rowOff>107674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2ECADFFC-867E-4E40-9713-0F8A201B5DD3}"/>
            </a:ext>
          </a:extLst>
        </xdr:cNvPr>
        <xdr:cNvCxnSpPr/>
      </xdr:nvCxnSpPr>
      <xdr:spPr>
        <a:xfrm flipH="1">
          <a:off x="6081505" y="1336648"/>
          <a:ext cx="757322" cy="4105026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429453</xdr:colOff>
      <xdr:row>119</xdr:row>
      <xdr:rowOff>8283</xdr:rowOff>
    </xdr:from>
    <xdr:to>
      <xdr:col>5</xdr:col>
      <xdr:colOff>429453</xdr:colOff>
      <xdr:row>133</xdr:row>
      <xdr:rowOff>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FE17DE80-8E07-4E17-96C2-3AA5405739B5}"/>
            </a:ext>
          </a:extLst>
        </xdr:cNvPr>
        <xdr:cNvCxnSpPr/>
      </xdr:nvCxnSpPr>
      <xdr:spPr>
        <a:xfrm flipH="1">
          <a:off x="5715828" y="22868283"/>
          <a:ext cx="0" cy="2658717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dash"/>
          <a:tailEnd type="arrow"/>
        </a:ln>
        <a:effectLst/>
      </xdr:spPr>
    </xdr:cxnSp>
    <xdr:clientData/>
  </xdr:twoCellAnchor>
  <xdr:twoCellAnchor>
    <xdr:from>
      <xdr:col>6</xdr:col>
      <xdr:colOff>96576</xdr:colOff>
      <xdr:row>82</xdr:row>
      <xdr:rowOff>185560</xdr:rowOff>
    </xdr:from>
    <xdr:to>
      <xdr:col>7</xdr:col>
      <xdr:colOff>115407</xdr:colOff>
      <xdr:row>84</xdr:row>
      <xdr:rowOff>20460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89476F3-D4DC-4461-A80A-6E3B028E51C3}"/>
            </a:ext>
          </a:extLst>
        </xdr:cNvPr>
        <xdr:cNvSpPr/>
      </xdr:nvSpPr>
      <xdr:spPr>
        <a:xfrm>
          <a:off x="6240201" y="15997060"/>
          <a:ext cx="218856" cy="215900"/>
        </a:xfrm>
        <a:prstGeom prst="ellipse">
          <a:avLst/>
        </a:prstGeom>
        <a:solidFill>
          <a:schemeClr val="accent6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fr-CA" sz="10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+</a:t>
          </a:r>
          <a:endParaRPr lang="fr-CA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96576</xdr:colOff>
      <xdr:row>110</xdr:row>
      <xdr:rowOff>181318</xdr:rowOff>
    </xdr:from>
    <xdr:to>
      <xdr:col>7</xdr:col>
      <xdr:colOff>115407</xdr:colOff>
      <xdr:row>112</xdr:row>
      <xdr:rowOff>16218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DEAB15F7-EA5D-4B64-9341-A0FB2B26DE40}"/>
            </a:ext>
          </a:extLst>
        </xdr:cNvPr>
        <xdr:cNvSpPr/>
      </xdr:nvSpPr>
      <xdr:spPr>
        <a:xfrm>
          <a:off x="6240201" y="21326818"/>
          <a:ext cx="218856" cy="215900"/>
        </a:xfrm>
        <a:prstGeom prst="ellipse">
          <a:avLst/>
        </a:prstGeom>
        <a:solidFill>
          <a:schemeClr val="accent6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fr-CA" sz="10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-</a:t>
          </a:r>
          <a:endParaRPr lang="fr-CA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96576</xdr:colOff>
      <xdr:row>117</xdr:row>
      <xdr:rowOff>177722</xdr:rowOff>
    </xdr:from>
    <xdr:to>
      <xdr:col>7</xdr:col>
      <xdr:colOff>115407</xdr:colOff>
      <xdr:row>119</xdr:row>
      <xdr:rowOff>12622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BEA68550-BA14-4209-9F99-43D147EE5B41}"/>
            </a:ext>
          </a:extLst>
        </xdr:cNvPr>
        <xdr:cNvSpPr/>
      </xdr:nvSpPr>
      <xdr:spPr>
        <a:xfrm>
          <a:off x="6240201" y="22656722"/>
          <a:ext cx="218856" cy="215900"/>
        </a:xfrm>
        <a:prstGeom prst="ellipse">
          <a:avLst/>
        </a:prstGeom>
        <a:solidFill>
          <a:schemeClr val="accent6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fr-CA" sz="10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-</a:t>
          </a:r>
          <a:endParaRPr lang="fr-CA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93450</xdr:colOff>
      <xdr:row>88</xdr:row>
      <xdr:rowOff>180080</xdr:rowOff>
    </xdr:from>
    <xdr:to>
      <xdr:col>7</xdr:col>
      <xdr:colOff>108067</xdr:colOff>
      <xdr:row>90</xdr:row>
      <xdr:rowOff>14980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379CC036-2FA7-4429-9EBE-CA7A18D1CFD2}"/>
            </a:ext>
          </a:extLst>
        </xdr:cNvPr>
        <xdr:cNvSpPr/>
      </xdr:nvSpPr>
      <xdr:spPr>
        <a:xfrm>
          <a:off x="6237075" y="17134580"/>
          <a:ext cx="214642" cy="215900"/>
        </a:xfrm>
        <a:prstGeom prst="ellipse">
          <a:avLst/>
        </a:prstGeom>
        <a:solidFill>
          <a:srgbClr val="FF00FF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fr-CA" sz="10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+</a:t>
          </a:r>
          <a:endParaRPr lang="fr-CA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93450</xdr:colOff>
      <xdr:row>123</xdr:row>
      <xdr:rowOff>180987</xdr:rowOff>
    </xdr:from>
    <xdr:to>
      <xdr:col>7</xdr:col>
      <xdr:colOff>108067</xdr:colOff>
      <xdr:row>125</xdr:row>
      <xdr:rowOff>15887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A05C431F-C0C2-4651-A94C-F44ADA69EA55}"/>
            </a:ext>
          </a:extLst>
        </xdr:cNvPr>
        <xdr:cNvSpPr/>
      </xdr:nvSpPr>
      <xdr:spPr>
        <a:xfrm>
          <a:off x="6237075" y="23802987"/>
          <a:ext cx="214642" cy="215900"/>
        </a:xfrm>
        <a:prstGeom prst="ellipse">
          <a:avLst/>
        </a:prstGeom>
        <a:solidFill>
          <a:srgbClr val="FF00FF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fr-CA" sz="10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-</a:t>
          </a:r>
          <a:endParaRPr lang="fr-CA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90198</xdr:colOff>
      <xdr:row>123</xdr:row>
      <xdr:rowOff>177177</xdr:rowOff>
    </xdr:from>
    <xdr:to>
      <xdr:col>7</xdr:col>
      <xdr:colOff>117735</xdr:colOff>
      <xdr:row>125</xdr:row>
      <xdr:rowOff>23507</xdr:rowOff>
    </xdr:to>
    <xdr:cxnSp macro="">
      <xdr:nvCxnSpPr>
        <xdr:cNvPr id="10" name="Connecteur droit 9">
          <a:extLst>
            <a:ext uri="{FF2B5EF4-FFF2-40B4-BE49-F238E27FC236}">
              <a16:creationId xmlns:a16="http://schemas.microsoft.com/office/drawing/2014/main" id="{6668E6AC-38E2-439F-850F-8B00A0498039}"/>
            </a:ext>
          </a:extLst>
        </xdr:cNvPr>
        <xdr:cNvCxnSpPr/>
      </xdr:nvCxnSpPr>
      <xdr:spPr>
        <a:xfrm>
          <a:off x="6233823" y="23799177"/>
          <a:ext cx="227562" cy="227330"/>
        </a:xfrm>
        <a:prstGeom prst="line">
          <a:avLst/>
        </a:prstGeom>
        <a:ln w="12700"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84483</xdr:colOff>
      <xdr:row>123</xdr:row>
      <xdr:rowOff>177177</xdr:rowOff>
    </xdr:from>
    <xdr:to>
      <xdr:col>7</xdr:col>
      <xdr:colOff>112020</xdr:colOff>
      <xdr:row>125</xdr:row>
      <xdr:rowOff>23507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BE9A0608-1673-41D3-BEB9-42BD24964774}"/>
            </a:ext>
          </a:extLst>
        </xdr:cNvPr>
        <xdr:cNvCxnSpPr/>
      </xdr:nvCxnSpPr>
      <xdr:spPr>
        <a:xfrm flipH="1">
          <a:off x="6228108" y="23799177"/>
          <a:ext cx="227562" cy="227330"/>
        </a:xfrm>
        <a:prstGeom prst="line">
          <a:avLst/>
        </a:prstGeom>
        <a:ln w="12700"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96</xdr:row>
      <xdr:rowOff>180813</xdr:rowOff>
    </xdr:from>
    <xdr:to>
      <xdr:col>7</xdr:col>
      <xdr:colOff>109220</xdr:colOff>
      <xdr:row>98</xdr:row>
      <xdr:rowOff>15713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28E23554-5058-4F3D-BA40-6B8979D19890}"/>
            </a:ext>
          </a:extLst>
        </xdr:cNvPr>
        <xdr:cNvSpPr/>
      </xdr:nvSpPr>
      <xdr:spPr>
        <a:xfrm>
          <a:off x="6238875" y="18659313"/>
          <a:ext cx="213995" cy="215900"/>
        </a:xfrm>
        <a:prstGeom prst="ellipse">
          <a:avLst/>
        </a:prstGeom>
        <a:solidFill>
          <a:srgbClr val="00B05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fr-CA" sz="10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+</a:t>
          </a:r>
          <a:endParaRPr lang="fr-CA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95250</xdr:colOff>
      <xdr:row>102</xdr:row>
      <xdr:rowOff>180816</xdr:rowOff>
    </xdr:from>
    <xdr:to>
      <xdr:col>7</xdr:col>
      <xdr:colOff>109220</xdr:colOff>
      <xdr:row>104</xdr:row>
      <xdr:rowOff>15716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5419F09C-3359-4F11-BE08-DAEA5E8F90BD}"/>
            </a:ext>
          </a:extLst>
        </xdr:cNvPr>
        <xdr:cNvSpPr/>
      </xdr:nvSpPr>
      <xdr:spPr>
        <a:xfrm>
          <a:off x="6238875" y="19802316"/>
          <a:ext cx="213995" cy="215900"/>
        </a:xfrm>
        <a:prstGeom prst="ellipse">
          <a:avLst/>
        </a:prstGeom>
        <a:solidFill>
          <a:srgbClr val="00B05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fr-CA" sz="10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-</a:t>
          </a:r>
          <a:endParaRPr lang="fr-CA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240519</xdr:colOff>
      <xdr:row>18</xdr:row>
      <xdr:rowOff>107674</xdr:rowOff>
    </xdr:from>
    <xdr:to>
      <xdr:col>5</xdr:col>
      <xdr:colOff>563540</xdr:colOff>
      <xdr:row>26</xdr:row>
      <xdr:rowOff>107674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E067A250-012B-498F-8D7D-E533B434227D}"/>
            </a:ext>
          </a:extLst>
        </xdr:cNvPr>
        <xdr:cNvCxnSpPr/>
      </xdr:nvCxnSpPr>
      <xdr:spPr>
        <a:xfrm>
          <a:off x="2755119" y="3784324"/>
          <a:ext cx="2913821" cy="160020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720587</xdr:colOff>
      <xdr:row>49</xdr:row>
      <xdr:rowOff>8283</xdr:rowOff>
    </xdr:from>
    <xdr:to>
      <xdr:col>5</xdr:col>
      <xdr:colOff>753717</xdr:colOff>
      <xdr:row>53</xdr:row>
      <xdr:rowOff>132522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449F277-1CD6-4E8D-9EB2-C739D10CD341}"/>
            </a:ext>
          </a:extLst>
        </xdr:cNvPr>
        <xdr:cNvSpPr/>
      </xdr:nvSpPr>
      <xdr:spPr>
        <a:xfrm>
          <a:off x="4911587" y="9904758"/>
          <a:ext cx="947530" cy="924339"/>
        </a:xfrm>
        <a:prstGeom prst="wedgeRectCallout">
          <a:avLst>
            <a:gd name="adj1" fmla="val -80455"/>
            <a:gd name="adj2" fmla="val -32649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7</xdr:col>
      <xdr:colOff>144570</xdr:colOff>
      <xdr:row>5</xdr:row>
      <xdr:rowOff>11215</xdr:rowOff>
    </xdr:from>
    <xdr:to>
      <xdr:col>12</xdr:col>
      <xdr:colOff>886564</xdr:colOff>
      <xdr:row>6</xdr:row>
      <xdr:rowOff>1922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A3F3285-64B0-43B8-AF3F-47F4FAF01215}"/>
            </a:ext>
          </a:extLst>
        </xdr:cNvPr>
        <xdr:cNvSpPr/>
      </xdr:nvSpPr>
      <xdr:spPr>
        <a:xfrm>
          <a:off x="6592995" y="1087540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6</xdr:row>
      <xdr:rowOff>11215</xdr:rowOff>
    </xdr:from>
    <xdr:to>
      <xdr:col>12</xdr:col>
      <xdr:colOff>886564</xdr:colOff>
      <xdr:row>7</xdr:row>
      <xdr:rowOff>1922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FD357C8-C47E-42A0-99FF-8CC0AD0BA8CA}"/>
            </a:ext>
          </a:extLst>
        </xdr:cNvPr>
        <xdr:cNvSpPr/>
      </xdr:nvSpPr>
      <xdr:spPr>
        <a:xfrm>
          <a:off x="6592995" y="12875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7</xdr:row>
      <xdr:rowOff>11215</xdr:rowOff>
    </xdr:from>
    <xdr:to>
      <xdr:col>12</xdr:col>
      <xdr:colOff>886564</xdr:colOff>
      <xdr:row>8</xdr:row>
      <xdr:rowOff>1921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4433B-62A6-4645-BEDF-C6C80627E4EE}"/>
            </a:ext>
          </a:extLst>
        </xdr:cNvPr>
        <xdr:cNvSpPr/>
      </xdr:nvSpPr>
      <xdr:spPr>
        <a:xfrm>
          <a:off x="6592995" y="14875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8</xdr:row>
      <xdr:rowOff>5261</xdr:rowOff>
    </xdr:from>
    <xdr:to>
      <xdr:col>12</xdr:col>
      <xdr:colOff>886564</xdr:colOff>
      <xdr:row>8</xdr:row>
      <xdr:rowOff>198374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F76B100-D5A2-4D72-B9F0-4D3E773EEEC6}"/>
            </a:ext>
          </a:extLst>
        </xdr:cNvPr>
        <xdr:cNvSpPr/>
      </xdr:nvSpPr>
      <xdr:spPr>
        <a:xfrm>
          <a:off x="6592995" y="16816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9</xdr:row>
      <xdr:rowOff>5261</xdr:rowOff>
    </xdr:from>
    <xdr:to>
      <xdr:col>12</xdr:col>
      <xdr:colOff>886564</xdr:colOff>
      <xdr:row>9</xdr:row>
      <xdr:rowOff>198374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5DFC545-225C-4D29-977F-7F0EF7F70412}"/>
            </a:ext>
          </a:extLst>
        </xdr:cNvPr>
        <xdr:cNvSpPr/>
      </xdr:nvSpPr>
      <xdr:spPr>
        <a:xfrm>
          <a:off x="6592995" y="18816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10</xdr:row>
      <xdr:rowOff>11215</xdr:rowOff>
    </xdr:from>
    <xdr:to>
      <xdr:col>12</xdr:col>
      <xdr:colOff>886564</xdr:colOff>
      <xdr:row>11</xdr:row>
      <xdr:rowOff>1922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FE7A757-03D4-4331-B671-E46F7C7A54AC}"/>
            </a:ext>
          </a:extLst>
        </xdr:cNvPr>
        <xdr:cNvSpPr/>
      </xdr:nvSpPr>
      <xdr:spPr>
        <a:xfrm>
          <a:off x="6592995" y="20876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11</xdr:row>
      <xdr:rowOff>11215</xdr:rowOff>
    </xdr:from>
    <xdr:to>
      <xdr:col>12</xdr:col>
      <xdr:colOff>886564</xdr:colOff>
      <xdr:row>12</xdr:row>
      <xdr:rowOff>1921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36873C9-F824-47BC-9DA2-0EAF067ECD76}"/>
            </a:ext>
          </a:extLst>
        </xdr:cNvPr>
        <xdr:cNvSpPr/>
      </xdr:nvSpPr>
      <xdr:spPr>
        <a:xfrm>
          <a:off x="6592995" y="22876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12</xdr:row>
      <xdr:rowOff>11214</xdr:rowOff>
    </xdr:from>
    <xdr:to>
      <xdr:col>12</xdr:col>
      <xdr:colOff>886564</xdr:colOff>
      <xdr:row>13</xdr:row>
      <xdr:rowOff>1921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8D68984-63A6-4D2B-B32E-EE8183CA14ED}"/>
            </a:ext>
          </a:extLst>
        </xdr:cNvPr>
        <xdr:cNvSpPr/>
      </xdr:nvSpPr>
      <xdr:spPr>
        <a:xfrm>
          <a:off x="6592995" y="2487714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13</xdr:row>
      <xdr:rowOff>5261</xdr:rowOff>
    </xdr:from>
    <xdr:to>
      <xdr:col>12</xdr:col>
      <xdr:colOff>886564</xdr:colOff>
      <xdr:row>13</xdr:row>
      <xdr:rowOff>198374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D0AF5C9-B7A7-48A4-9116-0065857F093D}"/>
            </a:ext>
          </a:extLst>
        </xdr:cNvPr>
        <xdr:cNvSpPr/>
      </xdr:nvSpPr>
      <xdr:spPr>
        <a:xfrm>
          <a:off x="6592995" y="26817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14</xdr:row>
      <xdr:rowOff>5262</xdr:rowOff>
    </xdr:from>
    <xdr:to>
      <xdr:col>12</xdr:col>
      <xdr:colOff>886564</xdr:colOff>
      <xdr:row>14</xdr:row>
      <xdr:rowOff>198375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67D7C72-CDBB-4B8A-AE8B-222DA2B6F2F1}"/>
            </a:ext>
          </a:extLst>
        </xdr:cNvPr>
        <xdr:cNvSpPr/>
      </xdr:nvSpPr>
      <xdr:spPr>
        <a:xfrm>
          <a:off x="6592995" y="2881812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15</xdr:row>
      <xdr:rowOff>5262</xdr:rowOff>
    </xdr:from>
    <xdr:to>
      <xdr:col>12</xdr:col>
      <xdr:colOff>886564</xdr:colOff>
      <xdr:row>15</xdr:row>
      <xdr:rowOff>198375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EFDF785-BBA8-4A68-A8ED-2ADDD7A05B81}"/>
            </a:ext>
          </a:extLst>
        </xdr:cNvPr>
        <xdr:cNvSpPr/>
      </xdr:nvSpPr>
      <xdr:spPr>
        <a:xfrm>
          <a:off x="6592995" y="30818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16</xdr:row>
      <xdr:rowOff>5261</xdr:rowOff>
    </xdr:from>
    <xdr:to>
      <xdr:col>12</xdr:col>
      <xdr:colOff>886564</xdr:colOff>
      <xdr:row>16</xdr:row>
      <xdr:rowOff>198374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FD46869-484E-4D58-B089-CCD4CEC189D3}"/>
            </a:ext>
          </a:extLst>
        </xdr:cNvPr>
        <xdr:cNvSpPr/>
      </xdr:nvSpPr>
      <xdr:spPr>
        <a:xfrm>
          <a:off x="6592995" y="32818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18</xdr:row>
      <xdr:rowOff>2932</xdr:rowOff>
    </xdr:from>
    <xdr:to>
      <xdr:col>12</xdr:col>
      <xdr:colOff>886564</xdr:colOff>
      <xdr:row>18</xdr:row>
      <xdr:rowOff>192422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155B26D-9507-4714-A771-236094351206}"/>
            </a:ext>
          </a:extLst>
        </xdr:cNvPr>
        <xdr:cNvSpPr/>
      </xdr:nvSpPr>
      <xdr:spPr>
        <a:xfrm>
          <a:off x="6592995" y="3679582"/>
          <a:ext cx="5694994" cy="18949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19</xdr:row>
      <xdr:rowOff>5262</xdr:rowOff>
    </xdr:from>
    <xdr:to>
      <xdr:col>12</xdr:col>
      <xdr:colOff>886564</xdr:colOff>
      <xdr:row>19</xdr:row>
      <xdr:rowOff>198375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AC8BE3B-96F1-4AD7-9A2C-1486EF482F09}"/>
            </a:ext>
          </a:extLst>
        </xdr:cNvPr>
        <xdr:cNvSpPr/>
      </xdr:nvSpPr>
      <xdr:spPr>
        <a:xfrm>
          <a:off x="6592995" y="38819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20</xdr:row>
      <xdr:rowOff>5261</xdr:rowOff>
    </xdr:from>
    <xdr:to>
      <xdr:col>12</xdr:col>
      <xdr:colOff>886564</xdr:colOff>
      <xdr:row>20</xdr:row>
      <xdr:rowOff>198374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7E06B1A-D6B9-449F-A193-75A362C663E5}"/>
            </a:ext>
          </a:extLst>
        </xdr:cNvPr>
        <xdr:cNvSpPr/>
      </xdr:nvSpPr>
      <xdr:spPr>
        <a:xfrm>
          <a:off x="6592995" y="40819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26</xdr:row>
      <xdr:rowOff>5262</xdr:rowOff>
    </xdr:from>
    <xdr:to>
      <xdr:col>12</xdr:col>
      <xdr:colOff>886564</xdr:colOff>
      <xdr:row>28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30AC799-5ABA-49C0-8545-225552B81E13}"/>
            </a:ext>
          </a:extLst>
        </xdr:cNvPr>
        <xdr:cNvSpPr/>
      </xdr:nvSpPr>
      <xdr:spPr>
        <a:xfrm>
          <a:off x="6592995" y="5282112"/>
          <a:ext cx="5694994" cy="413838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10</xdr:col>
      <xdr:colOff>20886</xdr:colOff>
      <xdr:row>22</xdr:row>
      <xdr:rowOff>5261</xdr:rowOff>
    </xdr:from>
    <xdr:to>
      <xdr:col>12</xdr:col>
      <xdr:colOff>886563</xdr:colOff>
      <xdr:row>22</xdr:row>
      <xdr:rowOff>198374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04F37C7-B523-4A16-B598-3F4969DFB241}"/>
            </a:ext>
          </a:extLst>
        </xdr:cNvPr>
        <xdr:cNvSpPr/>
      </xdr:nvSpPr>
      <xdr:spPr>
        <a:xfrm>
          <a:off x="9441111" y="4472486"/>
          <a:ext cx="2846877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5</xdr:row>
      <xdr:rowOff>47392</xdr:rowOff>
    </xdr:from>
    <xdr:to>
      <xdr:col>1</xdr:col>
      <xdr:colOff>2363</xdr:colOff>
      <xdr:row>5</xdr:row>
      <xdr:rowOff>157975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AEE5771E-7F37-421F-8781-610EF00A938F}"/>
            </a:ext>
          </a:extLst>
        </xdr:cNvPr>
        <xdr:cNvSpPr/>
      </xdr:nvSpPr>
      <xdr:spPr>
        <a:xfrm>
          <a:off x="424543" y="1123717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1C3F508-1645-4E67-943A-DC1EC86CA61A}"/>
            </a:ext>
          </a:extLst>
        </xdr:cNvPr>
        <xdr:cNvSpPr/>
      </xdr:nvSpPr>
      <xdr:spPr>
        <a:xfrm>
          <a:off x="424543" y="1323742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10</xdr:row>
      <xdr:rowOff>49169</xdr:rowOff>
    </xdr:from>
    <xdr:to>
      <xdr:col>1</xdr:col>
      <xdr:colOff>2363</xdr:colOff>
      <xdr:row>10</xdr:row>
      <xdr:rowOff>159752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AA4AA597-C8C7-4973-B656-B58D9699B6C1}"/>
            </a:ext>
          </a:extLst>
        </xdr:cNvPr>
        <xdr:cNvSpPr/>
      </xdr:nvSpPr>
      <xdr:spPr>
        <a:xfrm>
          <a:off x="424543" y="2125619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9</xdr:row>
      <xdr:rowOff>42746</xdr:rowOff>
    </xdr:from>
    <xdr:to>
      <xdr:col>1</xdr:col>
      <xdr:colOff>2363</xdr:colOff>
      <xdr:row>9</xdr:row>
      <xdr:rowOff>153329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73ACBC4-1499-48F1-9EB1-BA425CB9BC29}"/>
            </a:ext>
          </a:extLst>
        </xdr:cNvPr>
        <xdr:cNvSpPr/>
      </xdr:nvSpPr>
      <xdr:spPr>
        <a:xfrm>
          <a:off x="424543" y="191917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42746</xdr:rowOff>
    </xdr:from>
    <xdr:to>
      <xdr:col>1</xdr:col>
      <xdr:colOff>2363</xdr:colOff>
      <xdr:row>15</xdr:row>
      <xdr:rowOff>153329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E1367C0F-F885-4B52-9CB6-6A895609493C}"/>
            </a:ext>
          </a:extLst>
        </xdr:cNvPr>
        <xdr:cNvSpPr/>
      </xdr:nvSpPr>
      <xdr:spPr>
        <a:xfrm>
          <a:off x="424543" y="31193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16</xdr:row>
      <xdr:rowOff>42746</xdr:rowOff>
    </xdr:from>
    <xdr:to>
      <xdr:col>1</xdr:col>
      <xdr:colOff>2363</xdr:colOff>
      <xdr:row>16</xdr:row>
      <xdr:rowOff>153329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84CC2BF8-633C-49A9-9780-A3169BC337DA}"/>
            </a:ext>
          </a:extLst>
        </xdr:cNvPr>
        <xdr:cNvSpPr/>
      </xdr:nvSpPr>
      <xdr:spPr>
        <a:xfrm>
          <a:off x="424543" y="3319346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19</xdr:row>
      <xdr:rowOff>42746</xdr:rowOff>
    </xdr:from>
    <xdr:to>
      <xdr:col>1</xdr:col>
      <xdr:colOff>2363</xdr:colOff>
      <xdr:row>19</xdr:row>
      <xdr:rowOff>153329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FA497E9C-521B-40B3-A581-65A9778A1DDC}"/>
            </a:ext>
          </a:extLst>
        </xdr:cNvPr>
        <xdr:cNvSpPr/>
      </xdr:nvSpPr>
      <xdr:spPr>
        <a:xfrm>
          <a:off x="424543" y="39194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5"/>
  <sheetViews>
    <sheetView tabSelected="1" zoomScale="160" zoomScaleNormal="160" workbookViewId="0"/>
  </sheetViews>
  <sheetFormatPr baseColWidth="10" defaultColWidth="11.5546875" defaultRowHeight="15" customHeight="1" x14ac:dyDescent="0.25"/>
  <cols>
    <col min="1" max="1" width="6.21875" style="1" customWidth="1"/>
    <col min="2" max="2" width="11.5546875" style="1"/>
    <col min="3" max="3" width="23.88671875" style="1" customWidth="1"/>
    <col min="4" max="5" width="10" style="1" customWidth="1"/>
    <col min="6" max="6" width="10" style="2" customWidth="1"/>
    <col min="7" max="7" width="2.33203125" style="1" customWidth="1"/>
    <col min="8" max="8" width="13" style="1" customWidth="1"/>
    <col min="9" max="9" width="6.44140625" style="1" customWidth="1"/>
    <col min="10" max="10" width="15.109375" style="1" hidden="1" customWidth="1"/>
    <col min="11" max="11" width="15.44140625" style="1" hidden="1" customWidth="1"/>
    <col min="12" max="12" width="9.109375" style="1" hidden="1" customWidth="1"/>
    <col min="13" max="13" width="4.21875" style="1" hidden="1" customWidth="1"/>
    <col min="14" max="16384" width="11.5546875" style="1"/>
  </cols>
  <sheetData>
    <row r="1" spans="1:9" ht="15" customHeight="1" x14ac:dyDescent="0.25">
      <c r="A1" s="36" t="s">
        <v>0</v>
      </c>
    </row>
    <row r="3" spans="1:9" ht="15" customHeight="1" x14ac:dyDescent="0.25">
      <c r="A3" s="124" t="s">
        <v>1</v>
      </c>
      <c r="B3" s="124"/>
      <c r="D3" s="86" t="s">
        <v>2</v>
      </c>
      <c r="E3" s="51">
        <v>350000</v>
      </c>
      <c r="F3" s="127">
        <f>+E3-E4</f>
        <v>342300</v>
      </c>
    </row>
    <row r="4" spans="1:9" ht="15" customHeight="1" x14ac:dyDescent="0.25">
      <c r="A4" s="124"/>
      <c r="B4" s="124"/>
      <c r="D4" s="86" t="s">
        <v>3</v>
      </c>
      <c r="E4" s="51">
        <v>7700</v>
      </c>
      <c r="F4" s="128"/>
    </row>
    <row r="5" spans="1:9" ht="15" customHeight="1" x14ac:dyDescent="0.25">
      <c r="A5" s="64"/>
      <c r="B5" s="64"/>
      <c r="D5" s="86"/>
      <c r="E5" s="85"/>
      <c r="F5" s="37"/>
    </row>
    <row r="6" spans="1:9" ht="15" customHeight="1" x14ac:dyDescent="0.25">
      <c r="A6" s="124" t="s">
        <v>4</v>
      </c>
      <c r="B6" s="124"/>
      <c r="D6" s="86" t="s">
        <v>2</v>
      </c>
      <c r="E6" s="51">
        <v>40500</v>
      </c>
      <c r="F6" s="127">
        <v>0</v>
      </c>
      <c r="G6" s="71" t="s">
        <v>5</v>
      </c>
      <c r="I6" s="37"/>
    </row>
    <row r="7" spans="1:9" ht="15" customHeight="1" x14ac:dyDescent="0.25">
      <c r="A7" s="124"/>
      <c r="B7" s="124"/>
      <c r="D7" s="86" t="s">
        <v>3</v>
      </c>
      <c r="E7" s="51">
        <v>44000</v>
      </c>
      <c r="F7" s="128">
        <v>0</v>
      </c>
      <c r="H7" s="72">
        <f>+F29</f>
        <v>3500</v>
      </c>
    </row>
    <row r="8" spans="1:9" ht="15" customHeight="1" x14ac:dyDescent="0.25">
      <c r="A8" s="64"/>
      <c r="B8" s="64"/>
      <c r="D8" s="86"/>
      <c r="E8" s="85"/>
      <c r="F8" s="37"/>
      <c r="H8" s="37"/>
      <c r="I8" s="37"/>
    </row>
    <row r="9" spans="1:9" ht="15" customHeight="1" x14ac:dyDescent="0.25">
      <c r="A9" s="124" t="s">
        <v>6</v>
      </c>
      <c r="B9" s="124"/>
      <c r="D9" s="86" t="s">
        <v>2</v>
      </c>
      <c r="E9" s="53">
        <f>+E73+E75+E76</f>
        <v>72630</v>
      </c>
      <c r="F9" s="129">
        <f>+E9-E10</f>
        <v>47230</v>
      </c>
      <c r="G9" s="125" t="s">
        <v>7</v>
      </c>
      <c r="H9" s="126"/>
      <c r="I9" s="93"/>
    </row>
    <row r="10" spans="1:9" ht="15" customHeight="1" x14ac:dyDescent="0.25">
      <c r="A10" s="124"/>
      <c r="B10" s="124"/>
      <c r="D10" s="86" t="s">
        <v>3</v>
      </c>
      <c r="E10" s="53">
        <f>-E74</f>
        <v>25400</v>
      </c>
      <c r="F10" s="130"/>
      <c r="G10" s="125"/>
      <c r="H10" s="126"/>
      <c r="I10" s="93"/>
    </row>
    <row r="11" spans="1:9" ht="15" customHeight="1" x14ac:dyDescent="0.25">
      <c r="A11" s="64"/>
      <c r="B11" s="64"/>
      <c r="D11" s="86"/>
      <c r="E11" s="54"/>
      <c r="F11" s="37"/>
      <c r="H11" s="37"/>
      <c r="I11" s="37"/>
    </row>
    <row r="12" spans="1:9" ht="15" customHeight="1" x14ac:dyDescent="0.25">
      <c r="A12" s="50" t="s">
        <v>8</v>
      </c>
      <c r="B12" s="50"/>
      <c r="D12" s="37"/>
      <c r="E12" s="87"/>
      <c r="F12" s="53">
        <v>8000</v>
      </c>
      <c r="H12" s="37"/>
      <c r="I12" s="37"/>
    </row>
    <row r="13" spans="1:9" ht="15" customHeight="1" x14ac:dyDescent="0.25">
      <c r="A13" s="50"/>
      <c r="B13" s="50"/>
      <c r="D13" s="37"/>
      <c r="E13" s="55" t="s">
        <v>9</v>
      </c>
      <c r="F13" s="53">
        <f>SUM(F3:F12)</f>
        <v>397530</v>
      </c>
      <c r="H13" s="37"/>
      <c r="I13" s="37"/>
    </row>
    <row r="14" spans="1:9" ht="15" customHeight="1" x14ac:dyDescent="0.25">
      <c r="A14" s="50"/>
      <c r="B14" s="50"/>
      <c r="D14" s="37"/>
      <c r="E14" s="65"/>
      <c r="F14" s="65"/>
      <c r="H14" s="37"/>
      <c r="I14" s="37"/>
    </row>
    <row r="15" spans="1:9" ht="15" customHeight="1" x14ac:dyDescent="0.25">
      <c r="A15" s="50" t="s">
        <v>10</v>
      </c>
      <c r="B15" s="50"/>
      <c r="C15" s="50"/>
      <c r="D15" s="37"/>
      <c r="E15" s="65"/>
      <c r="F15" s="131">
        <f>+E18-E21</f>
        <v>1650</v>
      </c>
      <c r="H15" s="37"/>
      <c r="I15" s="37"/>
    </row>
    <row r="16" spans="1:9" ht="15" customHeight="1" x14ac:dyDescent="0.25">
      <c r="A16" s="50" t="s">
        <v>11</v>
      </c>
      <c r="B16" s="50"/>
      <c r="D16" s="65"/>
      <c r="E16" s="65"/>
      <c r="F16" s="132"/>
      <c r="H16" s="37"/>
      <c r="I16" s="37"/>
    </row>
    <row r="17" spans="1:9" ht="15" customHeight="1" x14ac:dyDescent="0.25">
      <c r="A17" s="50" t="s">
        <v>12</v>
      </c>
      <c r="B17" s="50"/>
      <c r="D17" s="67">
        <f>+F91</f>
        <v>2950</v>
      </c>
      <c r="E17" s="65"/>
      <c r="F17" s="132"/>
      <c r="G17" s="40" t="s">
        <v>13</v>
      </c>
      <c r="H17" s="40"/>
      <c r="I17" s="37"/>
    </row>
    <row r="18" spans="1:9" ht="15" customHeight="1" x14ac:dyDescent="0.25">
      <c r="A18" s="50" t="s">
        <v>14</v>
      </c>
      <c r="B18" s="50"/>
      <c r="D18" s="68">
        <f>+F105</f>
        <v>0</v>
      </c>
      <c r="E18" s="52">
        <f>+D17+D18</f>
        <v>2950</v>
      </c>
      <c r="F18" s="132"/>
      <c r="G18" s="41" t="s">
        <v>15</v>
      </c>
      <c r="H18" s="41"/>
      <c r="I18" s="37"/>
    </row>
    <row r="19" spans="1:9" ht="15" customHeight="1" x14ac:dyDescent="0.25">
      <c r="A19" s="50"/>
      <c r="B19" s="50"/>
      <c r="D19" s="37"/>
      <c r="E19" s="65"/>
      <c r="F19" s="132"/>
      <c r="G19" s="37"/>
      <c r="H19" s="37"/>
      <c r="I19" s="37"/>
    </row>
    <row r="20" spans="1:9" ht="15" customHeight="1" x14ac:dyDescent="0.25">
      <c r="A20" s="50" t="s">
        <v>16</v>
      </c>
      <c r="B20" s="50"/>
      <c r="D20" s="69">
        <f>-F126</f>
        <v>8300</v>
      </c>
      <c r="E20" s="65"/>
      <c r="F20" s="132"/>
      <c r="G20" s="42" t="s">
        <v>17</v>
      </c>
      <c r="H20" s="42"/>
      <c r="I20" s="37"/>
    </row>
    <row r="21" spans="1:9" ht="15" customHeight="1" x14ac:dyDescent="0.25">
      <c r="A21" s="50" t="s">
        <v>18</v>
      </c>
      <c r="B21" s="50"/>
      <c r="D21" s="103">
        <f>F134</f>
        <v>-7000</v>
      </c>
      <c r="E21" s="52">
        <f>+D20+D21</f>
        <v>1300</v>
      </c>
      <c r="F21" s="132"/>
      <c r="G21" s="104" t="s">
        <v>19</v>
      </c>
      <c r="H21" s="104"/>
      <c r="I21" s="37"/>
    </row>
    <row r="22" spans="1:9" ht="15" customHeight="1" x14ac:dyDescent="0.25">
      <c r="A22" s="50"/>
      <c r="B22" s="50"/>
      <c r="D22" s="37"/>
      <c r="E22" s="55" t="s">
        <v>20</v>
      </c>
      <c r="F22" s="133"/>
      <c r="G22" s="37"/>
      <c r="H22" s="37"/>
      <c r="I22" s="37"/>
    </row>
    <row r="23" spans="1:9" ht="15" customHeight="1" x14ac:dyDescent="0.25">
      <c r="A23" s="50"/>
      <c r="B23" s="50"/>
      <c r="D23" s="37"/>
      <c r="E23" s="55"/>
      <c r="F23" s="70"/>
      <c r="G23" s="37"/>
      <c r="H23" s="37"/>
      <c r="I23" s="37"/>
    </row>
    <row r="24" spans="1:9" ht="15" customHeight="1" x14ac:dyDescent="0.25">
      <c r="A24" s="50" t="s">
        <v>21</v>
      </c>
      <c r="B24" s="50"/>
      <c r="D24" s="37"/>
      <c r="E24" s="65"/>
      <c r="F24" s="65">
        <f>+F13+F15</f>
        <v>399180</v>
      </c>
      <c r="G24" s="37"/>
      <c r="H24" s="37"/>
      <c r="I24" s="37"/>
    </row>
    <row r="25" spans="1:9" ht="15" customHeight="1" x14ac:dyDescent="0.25">
      <c r="A25" s="50" t="s">
        <v>22</v>
      </c>
      <c r="B25" s="50"/>
      <c r="D25" s="37"/>
      <c r="E25" s="87"/>
      <c r="F25" s="51">
        <v>7300</v>
      </c>
      <c r="G25" s="37"/>
      <c r="H25" s="37"/>
      <c r="I25" s="37"/>
    </row>
    <row r="26" spans="1:9" ht="15" customHeight="1" x14ac:dyDescent="0.25">
      <c r="A26" s="50"/>
      <c r="B26" s="50"/>
      <c r="D26" s="37"/>
      <c r="E26" s="55" t="s">
        <v>23</v>
      </c>
      <c r="F26" s="53">
        <f>+F24-F25</f>
        <v>391880</v>
      </c>
      <c r="G26" s="37"/>
      <c r="H26" s="37"/>
      <c r="I26" s="37"/>
    </row>
    <row r="27" spans="1:9" ht="15" customHeight="1" x14ac:dyDescent="0.25">
      <c r="A27" s="50"/>
      <c r="B27" s="50"/>
      <c r="D27" s="37"/>
      <c r="E27" s="65"/>
      <c r="F27" s="65"/>
      <c r="G27" s="37"/>
      <c r="H27" s="37"/>
      <c r="I27" s="37"/>
    </row>
    <row r="28" spans="1:9" ht="15" customHeight="1" x14ac:dyDescent="0.25">
      <c r="A28" s="50" t="s">
        <v>24</v>
      </c>
      <c r="B28" s="50"/>
      <c r="D28" s="37"/>
      <c r="E28" s="58"/>
      <c r="F28" s="65">
        <f>+F26</f>
        <v>391880</v>
      </c>
      <c r="G28" s="37"/>
      <c r="H28" s="37"/>
      <c r="I28" s="37"/>
    </row>
    <row r="29" spans="1:9" ht="15" customHeight="1" x14ac:dyDescent="0.25">
      <c r="A29" s="50" t="s">
        <v>25</v>
      </c>
      <c r="B29" s="50"/>
      <c r="D29" s="37"/>
      <c r="E29" s="87"/>
      <c r="F29" s="51">
        <f>+E7-E6</f>
        <v>3500</v>
      </c>
      <c r="G29" s="37"/>
      <c r="H29" s="37"/>
      <c r="I29" s="37"/>
    </row>
    <row r="30" spans="1:9" ht="15" customHeight="1" x14ac:dyDescent="0.25">
      <c r="A30" s="50" t="s">
        <v>26</v>
      </c>
      <c r="B30" s="50"/>
      <c r="D30" s="37"/>
      <c r="E30" s="87"/>
      <c r="F30" s="103">
        <f>-D21</f>
        <v>7000</v>
      </c>
      <c r="G30" s="104" t="s">
        <v>19</v>
      </c>
      <c r="H30" s="104"/>
      <c r="I30" s="37"/>
    </row>
    <row r="31" spans="1:9" ht="15" customHeight="1" thickBot="1" x14ac:dyDescent="0.3">
      <c r="A31" s="50"/>
      <c r="B31" s="50"/>
      <c r="C31" s="37"/>
      <c r="D31" s="37"/>
      <c r="E31" s="55" t="s">
        <v>27</v>
      </c>
      <c r="F31" s="58"/>
      <c r="H31" s="58"/>
      <c r="I31" s="37"/>
    </row>
    <row r="32" spans="1:9" ht="15" customHeight="1" thickBot="1" x14ac:dyDescent="0.3">
      <c r="A32" s="50"/>
      <c r="B32" s="50"/>
      <c r="C32" s="37"/>
      <c r="D32" s="96"/>
      <c r="E32" s="97" t="s">
        <v>28</v>
      </c>
      <c r="F32" s="98">
        <f>+F28-F29-F30</f>
        <v>381380</v>
      </c>
    </row>
    <row r="33" spans="1:13" ht="15" customHeight="1" x14ac:dyDescent="0.25">
      <c r="A33" s="50"/>
      <c r="B33" s="50"/>
      <c r="C33" s="37"/>
      <c r="D33" s="37"/>
      <c r="E33" s="55"/>
      <c r="F33" s="56"/>
    </row>
    <row r="34" spans="1:13" ht="15" customHeight="1" x14ac:dyDescent="0.25">
      <c r="A34" s="50" t="s">
        <v>29</v>
      </c>
      <c r="B34" s="50"/>
      <c r="C34" s="37"/>
      <c r="D34" s="37"/>
      <c r="E34" s="55"/>
      <c r="F34" s="56"/>
    </row>
    <row r="35" spans="1:13" ht="15" customHeight="1" x14ac:dyDescent="0.25">
      <c r="A35" s="50" t="s">
        <v>30</v>
      </c>
      <c r="B35" s="50"/>
      <c r="C35" s="37"/>
      <c r="D35" s="37"/>
      <c r="E35" s="87"/>
      <c r="F35" s="51">
        <v>4000</v>
      </c>
    </row>
    <row r="36" spans="1:13" ht="15" customHeight="1" thickBot="1" x14ac:dyDescent="0.3">
      <c r="A36" s="66"/>
      <c r="B36" s="37"/>
      <c r="C36" s="37"/>
      <c r="D36" s="37"/>
      <c r="E36" s="37"/>
      <c r="F36" s="37"/>
    </row>
    <row r="37" spans="1:13" ht="15" customHeight="1" thickBot="1" x14ac:dyDescent="0.3">
      <c r="A37" s="66"/>
      <c r="B37" s="37"/>
      <c r="C37" s="37"/>
      <c r="D37" s="99"/>
      <c r="E37" s="100" t="s">
        <v>31</v>
      </c>
      <c r="F37" s="101">
        <f>+F32-SUM(F33:F35)</f>
        <v>377380</v>
      </c>
    </row>
    <row r="38" spans="1:13" ht="15" customHeight="1" x14ac:dyDescent="0.25">
      <c r="A38" s="37"/>
      <c r="B38" s="37"/>
      <c r="C38" s="37"/>
      <c r="D38" s="37"/>
      <c r="E38" s="57"/>
      <c r="F38" s="58"/>
    </row>
    <row r="39" spans="1:13" ht="15" customHeight="1" x14ac:dyDescent="0.25">
      <c r="A39" s="43" t="s">
        <v>32</v>
      </c>
      <c r="B39" s="37"/>
      <c r="C39" s="37"/>
      <c r="D39" s="37"/>
      <c r="E39" s="55"/>
      <c r="F39" s="56"/>
      <c r="J39" s="88" t="s">
        <v>33</v>
      </c>
      <c r="K39" s="88"/>
      <c r="L39" s="90" t="s">
        <v>34</v>
      </c>
      <c r="M39" s="91"/>
    </row>
    <row r="40" spans="1:13" ht="15" customHeight="1" x14ac:dyDescent="0.25">
      <c r="A40" s="37" t="s">
        <v>129</v>
      </c>
      <c r="B40" s="37"/>
      <c r="C40" s="38"/>
      <c r="D40" s="73">
        <v>0.15</v>
      </c>
      <c r="E40" s="37">
        <f>+MIN(K40,$F$37)*D40</f>
        <v>8606.25</v>
      </c>
      <c r="F40" s="55"/>
      <c r="J40" s="89" t="s">
        <v>35</v>
      </c>
      <c r="K40" s="113">
        <v>57375</v>
      </c>
      <c r="L40" s="92">
        <f>+K40*D40</f>
        <v>8606.25</v>
      </c>
      <c r="M40" s="108">
        <f>+L40-E40</f>
        <v>0</v>
      </c>
    </row>
    <row r="41" spans="1:13" ht="15" customHeight="1" x14ac:dyDescent="0.25">
      <c r="A41" s="37" t="s">
        <v>130</v>
      </c>
      <c r="B41" s="37"/>
      <c r="C41" s="38"/>
      <c r="D41" s="74">
        <v>0.20499999999999999</v>
      </c>
      <c r="E41" s="37">
        <f>MAX((MIN((F37-$K$40),($K$41-$K$40))*D41),0)</f>
        <v>11761.875</v>
      </c>
      <c r="F41" s="55"/>
      <c r="J41" s="89" t="s">
        <v>36</v>
      </c>
      <c r="K41" s="113">
        <v>114750</v>
      </c>
      <c r="L41" s="92">
        <f>(+K41-K40)*D41</f>
        <v>11761.875</v>
      </c>
      <c r="M41" s="108">
        <f>+L41-E41</f>
        <v>0</v>
      </c>
    </row>
    <row r="42" spans="1:13" ht="15" customHeight="1" x14ac:dyDescent="0.25">
      <c r="A42" s="37" t="s">
        <v>131</v>
      </c>
      <c r="B42" s="37"/>
      <c r="C42" s="38"/>
      <c r="D42" s="73">
        <v>0.26</v>
      </c>
      <c r="E42" s="37">
        <f>MAX((MIN((F37-$K$41),($K$42-$K$41))*D42),0)</f>
        <v>16414.32</v>
      </c>
      <c r="F42" s="55"/>
      <c r="J42" s="89" t="s">
        <v>37</v>
      </c>
      <c r="K42" s="113">
        <v>177882</v>
      </c>
      <c r="L42" s="92">
        <f>(+K42-K41)*D42</f>
        <v>16414.32</v>
      </c>
      <c r="M42" s="108">
        <f>+L42-E42</f>
        <v>0</v>
      </c>
    </row>
    <row r="43" spans="1:13" ht="15" customHeight="1" x14ac:dyDescent="0.25">
      <c r="A43" s="37" t="s">
        <v>132</v>
      </c>
      <c r="B43" s="37"/>
      <c r="C43" s="38"/>
      <c r="D43" s="73">
        <v>0.28999999999999998</v>
      </c>
      <c r="E43" s="37">
        <f>MAX((MIN((F37-$K$42),($K$43-$K$42))*D43),0)</f>
        <v>21904.28</v>
      </c>
      <c r="F43" s="55"/>
      <c r="J43" s="89" t="s">
        <v>38</v>
      </c>
      <c r="K43" s="113">
        <v>253414</v>
      </c>
      <c r="L43" s="92">
        <f>(+K43-K42)*D43</f>
        <v>21904.28</v>
      </c>
      <c r="M43" s="108">
        <f>+L43-E43</f>
        <v>0</v>
      </c>
    </row>
    <row r="44" spans="1:13" ht="15" customHeight="1" x14ac:dyDescent="0.25">
      <c r="A44" s="37" t="s">
        <v>133</v>
      </c>
      <c r="B44" s="37"/>
      <c r="C44" s="38"/>
      <c r="D44" s="73">
        <v>0.33</v>
      </c>
      <c r="E44" s="59">
        <f>MAX(((F37-$K$43)*D44),0)</f>
        <v>40908.78</v>
      </c>
      <c r="F44" s="58">
        <f>+SUM(E40:E44)</f>
        <v>99595.505000000005</v>
      </c>
      <c r="L44" s="92">
        <f>(+F37-K43)*D44</f>
        <v>40908.78</v>
      </c>
      <c r="M44" s="108">
        <f>+L44-E44</f>
        <v>0</v>
      </c>
    </row>
    <row r="45" spans="1:13" ht="15" customHeight="1" x14ac:dyDescent="0.25">
      <c r="A45" s="37"/>
      <c r="B45" s="37"/>
      <c r="C45" s="37"/>
      <c r="D45" s="37"/>
      <c r="E45" s="65"/>
      <c r="F45" s="38"/>
      <c r="L45" s="92">
        <f>SUM(L40:L44)</f>
        <v>99595.505000000005</v>
      </c>
      <c r="M45" s="108">
        <f>+L45-F44</f>
        <v>0</v>
      </c>
    </row>
    <row r="46" spans="1:13" ht="15" customHeight="1" x14ac:dyDescent="0.25">
      <c r="A46" s="43" t="s">
        <v>39</v>
      </c>
      <c r="B46" s="37"/>
      <c r="C46" s="37"/>
      <c r="D46" s="37"/>
      <c r="F46" s="109" t="s">
        <v>40</v>
      </c>
    </row>
    <row r="47" spans="1:13" ht="15" customHeight="1" x14ac:dyDescent="0.25">
      <c r="A47" s="39" t="s">
        <v>41</v>
      </c>
      <c r="B47" s="37"/>
      <c r="C47" s="37"/>
      <c r="D47" s="37"/>
      <c r="E47" s="39">
        <v>15000</v>
      </c>
      <c r="F47" s="37" t="s">
        <v>42</v>
      </c>
    </row>
    <row r="48" spans="1:13" ht="15" customHeight="1" x14ac:dyDescent="0.25">
      <c r="A48" s="39" t="s">
        <v>43</v>
      </c>
      <c r="B48" s="37"/>
      <c r="C48" s="37"/>
      <c r="D48" s="37"/>
      <c r="E48" s="39">
        <v>2500</v>
      </c>
      <c r="F48" s="37" t="s">
        <v>42</v>
      </c>
    </row>
    <row r="49" spans="1:6" ht="15" customHeight="1" x14ac:dyDescent="0.25">
      <c r="A49" s="39" t="s">
        <v>44</v>
      </c>
      <c r="B49" s="37"/>
      <c r="C49" s="37"/>
      <c r="D49" s="37"/>
      <c r="E49" s="39">
        <v>1500</v>
      </c>
      <c r="F49" s="37" t="s">
        <v>42</v>
      </c>
    </row>
    <row r="50" spans="1:6" ht="15" customHeight="1" x14ac:dyDescent="0.25">
      <c r="A50" s="39" t="s">
        <v>45</v>
      </c>
      <c r="B50" s="37"/>
      <c r="C50" s="37"/>
      <c r="D50" s="37"/>
      <c r="E50" s="39">
        <v>150</v>
      </c>
      <c r="F50" s="37" t="s">
        <v>42</v>
      </c>
    </row>
    <row r="51" spans="1:6" ht="15" customHeight="1" x14ac:dyDescent="0.25">
      <c r="A51" s="39" t="s">
        <v>46</v>
      </c>
      <c r="B51" s="37"/>
      <c r="C51" s="37"/>
      <c r="D51" s="37"/>
      <c r="E51" s="39">
        <v>18630</v>
      </c>
      <c r="F51" s="37" t="s">
        <v>42</v>
      </c>
    </row>
    <row r="52" spans="1:6" ht="15" customHeight="1" x14ac:dyDescent="0.25">
      <c r="A52" s="39" t="s">
        <v>47</v>
      </c>
      <c r="B52" s="37"/>
      <c r="C52" s="37"/>
      <c r="D52" s="37"/>
      <c r="E52" s="39">
        <v>3800</v>
      </c>
      <c r="F52" s="37" t="s">
        <v>42</v>
      </c>
    </row>
    <row r="53" spans="1:6" ht="15" customHeight="1" x14ac:dyDescent="0.25">
      <c r="A53" s="39" t="s">
        <v>48</v>
      </c>
      <c r="B53" s="37"/>
      <c r="C53" s="37"/>
      <c r="D53" s="37"/>
      <c r="E53" s="39">
        <v>500</v>
      </c>
      <c r="F53" s="37" t="s">
        <v>42</v>
      </c>
    </row>
    <row r="54" spans="1:6" ht="15" customHeight="1" x14ac:dyDescent="0.25">
      <c r="A54" s="39" t="s">
        <v>49</v>
      </c>
      <c r="B54" s="37"/>
      <c r="C54" s="37"/>
      <c r="D54" s="37"/>
      <c r="E54" s="39">
        <v>750</v>
      </c>
      <c r="F54" s="37" t="s">
        <v>42</v>
      </c>
    </row>
    <row r="55" spans="1:6" ht="15" customHeight="1" x14ac:dyDescent="0.25">
      <c r="A55" s="39" t="s">
        <v>50</v>
      </c>
      <c r="B55" s="37"/>
      <c r="C55" s="37"/>
      <c r="D55" s="37"/>
      <c r="E55" s="39">
        <v>1300</v>
      </c>
      <c r="F55" s="37" t="s">
        <v>42</v>
      </c>
    </row>
    <row r="56" spans="1:6" ht="15" customHeight="1" x14ac:dyDescent="0.25">
      <c r="A56" s="37"/>
      <c r="B56" s="37"/>
      <c r="C56" s="37"/>
      <c r="D56" s="37"/>
      <c r="E56" s="61">
        <f>SUM(E47:E55)</f>
        <v>44130</v>
      </c>
      <c r="F56" s="62">
        <f>-E56*0.15</f>
        <v>-6619.5</v>
      </c>
    </row>
    <row r="57" spans="1:6" ht="15" customHeight="1" x14ac:dyDescent="0.25">
      <c r="A57" s="37"/>
      <c r="B57" s="37"/>
      <c r="C57" s="37"/>
      <c r="D57" s="37"/>
      <c r="E57" s="57"/>
      <c r="F57" s="58"/>
    </row>
    <row r="58" spans="1:6" ht="15" customHeight="1" x14ac:dyDescent="0.25">
      <c r="A58" s="37"/>
      <c r="B58" s="37"/>
      <c r="C58" s="37"/>
      <c r="D58" s="37"/>
      <c r="E58" s="57" t="s">
        <v>51</v>
      </c>
      <c r="F58" s="58">
        <f>+F44+F56</f>
        <v>92976.005000000005</v>
      </c>
    </row>
    <row r="59" spans="1:6" ht="15" customHeight="1" x14ac:dyDescent="0.25">
      <c r="A59" s="37"/>
      <c r="B59" s="37"/>
      <c r="C59" s="37"/>
      <c r="D59" s="37"/>
      <c r="E59" s="57"/>
      <c r="F59" s="58"/>
    </row>
    <row r="60" spans="1:6" ht="15" customHeight="1" x14ac:dyDescent="0.25">
      <c r="A60" s="43" t="s">
        <v>52</v>
      </c>
      <c r="B60" s="37"/>
      <c r="C60" s="37"/>
      <c r="D60" s="37"/>
      <c r="E60" s="57"/>
      <c r="F60" s="1"/>
    </row>
    <row r="61" spans="1:6" ht="15" customHeight="1" x14ac:dyDescent="0.25">
      <c r="A61" s="37" t="s">
        <v>134</v>
      </c>
      <c r="B61" s="37"/>
      <c r="C61" s="37"/>
      <c r="D61" s="37"/>
      <c r="E61" s="57"/>
      <c r="F61" s="58">
        <f>-F58*0.165</f>
        <v>-15341.040825000002</v>
      </c>
    </row>
    <row r="62" spans="1:6" ht="15" customHeight="1" x14ac:dyDescent="0.25">
      <c r="A62" s="43"/>
      <c r="B62" s="37"/>
      <c r="C62" s="37"/>
      <c r="D62" s="37"/>
      <c r="E62" s="57"/>
      <c r="F62" s="58"/>
    </row>
    <row r="63" spans="1:6" ht="15" customHeight="1" x14ac:dyDescent="0.25">
      <c r="A63" s="43" t="s">
        <v>53</v>
      </c>
      <c r="B63" s="37"/>
      <c r="C63" s="37"/>
      <c r="D63" s="37"/>
      <c r="E63" s="57"/>
      <c r="F63" s="1"/>
    </row>
    <row r="64" spans="1:6" ht="15" customHeight="1" x14ac:dyDescent="0.25">
      <c r="A64" s="37" t="s">
        <v>54</v>
      </c>
      <c r="B64" s="37"/>
      <c r="C64" s="37"/>
      <c r="D64" s="37"/>
      <c r="E64" s="57"/>
      <c r="F64" s="57">
        <f>-300*0.75</f>
        <v>-225</v>
      </c>
    </row>
    <row r="65" spans="1:6" ht="15" customHeight="1" x14ac:dyDescent="0.25">
      <c r="A65" s="37"/>
      <c r="B65" s="37"/>
      <c r="C65" s="37"/>
      <c r="D65" s="37"/>
      <c r="E65" s="57" t="s">
        <v>55</v>
      </c>
      <c r="F65" s="63">
        <f>SUM(F58:F64)</f>
        <v>77409.964175000001</v>
      </c>
    </row>
    <row r="66" spans="1:6" ht="15" customHeight="1" x14ac:dyDescent="0.25">
      <c r="A66" s="37"/>
      <c r="B66" s="37"/>
      <c r="C66" s="37"/>
      <c r="D66" s="37"/>
      <c r="E66" s="57"/>
      <c r="F66" s="57"/>
    </row>
    <row r="67" spans="1:6" ht="15" customHeight="1" x14ac:dyDescent="0.25">
      <c r="A67" s="43" t="s">
        <v>56</v>
      </c>
      <c r="B67" s="37"/>
      <c r="C67" s="37"/>
      <c r="D67" s="37"/>
      <c r="E67" s="57"/>
      <c r="F67" s="57">
        <v>-78000</v>
      </c>
    </row>
    <row r="68" spans="1:6" ht="15" customHeight="1" thickBot="1" x14ac:dyDescent="0.3">
      <c r="A68" s="37"/>
      <c r="B68" s="37"/>
      <c r="C68" s="37"/>
      <c r="D68" s="37"/>
      <c r="E68" s="57"/>
      <c r="F68" s="57"/>
    </row>
    <row r="69" spans="1:6" ht="30" customHeight="1" thickBot="1" x14ac:dyDescent="0.3">
      <c r="A69" s="37"/>
      <c r="B69" s="37"/>
      <c r="C69" s="37"/>
      <c r="D69" s="122" t="s">
        <v>57</v>
      </c>
      <c r="E69" s="123"/>
      <c r="F69" s="102">
        <f>SUM(F65:F68)</f>
        <v>-590.03582499999902</v>
      </c>
    </row>
    <row r="70" spans="1:6" ht="15" customHeight="1" x14ac:dyDescent="0.25">
      <c r="A70" s="37"/>
      <c r="B70" s="37"/>
      <c r="C70" s="37"/>
    </row>
    <row r="71" spans="1:6" ht="15" customHeight="1" x14ac:dyDescent="0.25">
      <c r="A71" s="37"/>
      <c r="B71" s="37"/>
      <c r="C71" s="37"/>
    </row>
    <row r="72" spans="1:6" ht="15" customHeight="1" x14ac:dyDescent="0.25">
      <c r="A72" s="95" t="s">
        <v>7</v>
      </c>
      <c r="B72" s="118"/>
      <c r="C72" s="118"/>
      <c r="D72" s="119"/>
      <c r="E72" s="119"/>
      <c r="F72" s="120"/>
    </row>
    <row r="73" spans="1:6" ht="15" customHeight="1" x14ac:dyDescent="0.25">
      <c r="A73" s="37" t="s">
        <v>58</v>
      </c>
      <c r="B73" s="37"/>
      <c r="C73" s="37"/>
      <c r="E73" s="57">
        <v>45000</v>
      </c>
      <c r="F73" s="58"/>
    </row>
    <row r="74" spans="1:6" ht="15" customHeight="1" x14ac:dyDescent="0.25">
      <c r="A74" s="37" t="s">
        <v>59</v>
      </c>
      <c r="B74" s="37"/>
      <c r="C74" s="37"/>
      <c r="E74" s="57">
        <v>-25400</v>
      </c>
      <c r="F74" s="58"/>
    </row>
    <row r="75" spans="1:6" ht="15" customHeight="1" x14ac:dyDescent="0.25">
      <c r="A75" s="39" t="s">
        <v>60</v>
      </c>
      <c r="B75" s="37"/>
      <c r="C75" s="37"/>
      <c r="E75" s="57">
        <f>13500*1.38</f>
        <v>18630</v>
      </c>
      <c r="F75" s="58" t="s">
        <v>61</v>
      </c>
    </row>
    <row r="76" spans="1:6" ht="15" customHeight="1" x14ac:dyDescent="0.25">
      <c r="A76" s="37" t="s">
        <v>62</v>
      </c>
      <c r="B76" s="37"/>
      <c r="C76" s="37"/>
      <c r="E76" s="57">
        <v>9000</v>
      </c>
      <c r="F76" s="58"/>
    </row>
    <row r="77" spans="1:6" ht="15" customHeight="1" thickBot="1" x14ac:dyDescent="0.3">
      <c r="A77" s="37"/>
      <c r="B77" s="37"/>
      <c r="C77" s="37"/>
      <c r="E77" s="94">
        <f>+SUM(E73:E76)</f>
        <v>47230</v>
      </c>
      <c r="F77" s="58"/>
    </row>
    <row r="78" spans="1:6" ht="15" customHeight="1" thickTop="1" x14ac:dyDescent="0.25">
      <c r="A78" s="37"/>
      <c r="B78" s="37"/>
      <c r="C78" s="37"/>
    </row>
    <row r="79" spans="1:6" ht="15" customHeight="1" x14ac:dyDescent="0.25">
      <c r="A79" s="44" t="s">
        <v>63</v>
      </c>
      <c r="B79" s="45"/>
      <c r="C79" s="45"/>
      <c r="D79" s="44"/>
      <c r="E79" s="44"/>
      <c r="F79" s="44"/>
    </row>
    <row r="80" spans="1:6" ht="15" customHeight="1" x14ac:dyDescent="0.25">
      <c r="A80" s="37" t="s">
        <v>64</v>
      </c>
      <c r="B80" s="37"/>
      <c r="C80" s="37"/>
    </row>
    <row r="81" spans="1:7" ht="15" customHeight="1" x14ac:dyDescent="0.25">
      <c r="A81" s="37"/>
      <c r="B81" s="37"/>
      <c r="C81" s="37"/>
      <c r="D81" s="57" t="s">
        <v>65</v>
      </c>
      <c r="E81" s="37">
        <v>34500</v>
      </c>
      <c r="F81" s="110"/>
      <c r="G81" s="76"/>
    </row>
    <row r="82" spans="1:7" ht="15" customHeight="1" x14ac:dyDescent="0.25">
      <c r="A82" s="37"/>
      <c r="B82" s="37"/>
      <c r="C82" s="37"/>
      <c r="D82" s="57" t="s">
        <v>66</v>
      </c>
      <c r="E82" s="37">
        <v>-29000</v>
      </c>
      <c r="F82" s="75"/>
      <c r="G82" s="76"/>
    </row>
    <row r="83" spans="1:7" ht="15" customHeight="1" x14ac:dyDescent="0.25">
      <c r="A83" s="37"/>
      <c r="B83" s="37"/>
      <c r="C83" s="37"/>
      <c r="D83" s="57" t="s">
        <v>67</v>
      </c>
      <c r="E83" s="61">
        <f>+E81+E82</f>
        <v>5500</v>
      </c>
      <c r="F83" s="75"/>
      <c r="G83" s="76"/>
    </row>
    <row r="84" spans="1:7" ht="15" customHeight="1" thickBot="1" x14ac:dyDescent="0.3">
      <c r="A84" s="37"/>
      <c r="B84" s="37"/>
      <c r="C84" s="37"/>
      <c r="D84" s="57" t="s">
        <v>68</v>
      </c>
      <c r="E84" s="77">
        <f>+E83/2</f>
        <v>2750</v>
      </c>
      <c r="F84" s="75">
        <f>+E84</f>
        <v>2750</v>
      </c>
      <c r="G84" s="76"/>
    </row>
    <row r="85" spans="1:7" ht="15" customHeight="1" thickTop="1" x14ac:dyDescent="0.25">
      <c r="A85" s="37"/>
      <c r="B85" s="37"/>
      <c r="C85" s="37"/>
      <c r="D85" s="37"/>
      <c r="E85" s="37"/>
      <c r="F85" s="78"/>
      <c r="G85" s="76"/>
    </row>
    <row r="86" spans="1:7" ht="15" customHeight="1" x14ac:dyDescent="0.25">
      <c r="A86" s="37" t="s">
        <v>69</v>
      </c>
      <c r="B86" s="37"/>
      <c r="C86" s="37"/>
      <c r="D86" s="37"/>
      <c r="E86" s="37"/>
      <c r="F86" s="79"/>
      <c r="G86" s="76"/>
    </row>
    <row r="87" spans="1:7" ht="15" customHeight="1" x14ac:dyDescent="0.25">
      <c r="A87" s="37"/>
      <c r="B87" s="37"/>
      <c r="C87" s="37"/>
      <c r="D87" s="57" t="s">
        <v>65</v>
      </c>
      <c r="E87" s="37">
        <v>1400</v>
      </c>
      <c r="F87" s="78"/>
      <c r="G87" s="76"/>
    </row>
    <row r="88" spans="1:7" ht="15" customHeight="1" x14ac:dyDescent="0.25">
      <c r="A88" s="37"/>
      <c r="B88" s="37"/>
      <c r="C88" s="37"/>
      <c r="D88" s="57" t="s">
        <v>66</v>
      </c>
      <c r="E88" s="37">
        <v>-1000</v>
      </c>
      <c r="F88" s="80" t="s">
        <v>70</v>
      </c>
      <c r="G88" s="76"/>
    </row>
    <row r="89" spans="1:7" ht="15" customHeight="1" x14ac:dyDescent="0.25">
      <c r="A89" s="37"/>
      <c r="B89" s="37"/>
      <c r="C89" s="37"/>
      <c r="D89" s="57" t="s">
        <v>67</v>
      </c>
      <c r="E89" s="61">
        <f>+E87+E88</f>
        <v>400</v>
      </c>
      <c r="F89" s="78"/>
      <c r="G89" s="76"/>
    </row>
    <row r="90" spans="1:7" ht="15" customHeight="1" thickBot="1" x14ac:dyDescent="0.3">
      <c r="A90" s="37"/>
      <c r="B90" s="37"/>
      <c r="C90" s="37"/>
      <c r="D90" s="57" t="s">
        <v>68</v>
      </c>
      <c r="E90" s="77">
        <f>+E89/2</f>
        <v>200</v>
      </c>
      <c r="F90" s="111">
        <f>+E90</f>
        <v>200</v>
      </c>
      <c r="G90" s="76"/>
    </row>
    <row r="91" spans="1:7" ht="15" customHeight="1" thickTop="1" thickBot="1" x14ac:dyDescent="0.3">
      <c r="A91" s="37"/>
      <c r="B91" s="37"/>
      <c r="C91" s="37"/>
      <c r="D91" s="37"/>
      <c r="E91" s="37"/>
      <c r="F91" s="81">
        <f>+F84+F90</f>
        <v>2950</v>
      </c>
      <c r="G91" s="76"/>
    </row>
    <row r="92" spans="1:7" ht="15" customHeight="1" thickTop="1" x14ac:dyDescent="0.25">
      <c r="A92" s="37"/>
      <c r="B92" s="37"/>
      <c r="C92" s="37"/>
      <c r="D92" s="37"/>
      <c r="E92" s="37"/>
      <c r="F92" s="57"/>
      <c r="G92" s="76"/>
    </row>
    <row r="93" spans="1:7" ht="15" customHeight="1" x14ac:dyDescent="0.25">
      <c r="A93" s="46" t="s">
        <v>71</v>
      </c>
      <c r="B93" s="47"/>
      <c r="C93" s="47"/>
      <c r="D93" s="47"/>
      <c r="E93" s="47"/>
      <c r="F93" s="47"/>
      <c r="G93" s="76"/>
    </row>
    <row r="94" spans="1:7" ht="15" customHeight="1" x14ac:dyDescent="0.25">
      <c r="A94" s="37" t="s">
        <v>72</v>
      </c>
      <c r="B94" s="37"/>
      <c r="C94" s="37"/>
      <c r="D94" s="37"/>
      <c r="E94" s="37"/>
      <c r="F94" s="82"/>
      <c r="G94" s="76"/>
    </row>
    <row r="95" spans="1:7" ht="15" customHeight="1" x14ac:dyDescent="0.25">
      <c r="A95" s="37"/>
      <c r="B95" s="37"/>
      <c r="C95" s="37"/>
      <c r="D95" s="57" t="s">
        <v>65</v>
      </c>
      <c r="E95" s="37">
        <v>1000</v>
      </c>
      <c r="F95" s="80" t="s">
        <v>70</v>
      </c>
      <c r="G95" s="38"/>
    </row>
    <row r="96" spans="1:7" ht="15" customHeight="1" x14ac:dyDescent="0.25">
      <c r="A96" s="37"/>
      <c r="B96" s="37"/>
      <c r="C96" s="37"/>
      <c r="D96" s="57" t="s">
        <v>66</v>
      </c>
      <c r="E96" s="37">
        <v>-1000</v>
      </c>
      <c r="F96" s="80" t="s">
        <v>70</v>
      </c>
      <c r="G96" s="38"/>
    </row>
    <row r="97" spans="1:7" ht="15" customHeight="1" x14ac:dyDescent="0.25">
      <c r="A97" s="37"/>
      <c r="B97" s="37"/>
      <c r="C97" s="37"/>
      <c r="D97" s="57" t="s">
        <v>67</v>
      </c>
      <c r="E97" s="61">
        <f>+E95+E96</f>
        <v>0</v>
      </c>
      <c r="F97" s="75"/>
      <c r="G97" s="38"/>
    </row>
    <row r="98" spans="1:7" ht="15" customHeight="1" thickBot="1" x14ac:dyDescent="0.3">
      <c r="A98" s="37"/>
      <c r="B98" s="37"/>
      <c r="C98" s="37"/>
      <c r="D98" s="57" t="s">
        <v>68</v>
      </c>
      <c r="E98" s="77">
        <f>+E97/2</f>
        <v>0</v>
      </c>
      <c r="F98" s="75">
        <f>+E98</f>
        <v>0</v>
      </c>
      <c r="G98" s="38"/>
    </row>
    <row r="99" spans="1:7" ht="15" customHeight="1" thickTop="1" x14ac:dyDescent="0.25">
      <c r="A99" s="37"/>
      <c r="B99" s="37"/>
      <c r="C99" s="37"/>
      <c r="D99" s="37"/>
      <c r="E99" s="37"/>
      <c r="F99" s="78"/>
      <c r="G99" s="76"/>
    </row>
    <row r="100" spans="1:7" ht="15" customHeight="1" x14ac:dyDescent="0.25">
      <c r="A100" s="37" t="s">
        <v>73</v>
      </c>
      <c r="B100" s="37"/>
      <c r="C100" s="37"/>
      <c r="D100" s="37"/>
      <c r="E100" s="37"/>
      <c r="F100" s="78"/>
      <c r="G100" s="76"/>
    </row>
    <row r="101" spans="1:7" ht="15" customHeight="1" x14ac:dyDescent="0.25">
      <c r="A101" s="37"/>
      <c r="B101" s="37"/>
      <c r="C101" s="37"/>
      <c r="D101" s="57" t="s">
        <v>65</v>
      </c>
      <c r="E101" s="37">
        <v>2500</v>
      </c>
      <c r="F101" s="80"/>
      <c r="G101" s="38"/>
    </row>
    <row r="102" spans="1:7" ht="15" customHeight="1" x14ac:dyDescent="0.25">
      <c r="A102" s="37"/>
      <c r="B102" s="37"/>
      <c r="C102" s="37"/>
      <c r="D102" s="57" t="s">
        <v>66</v>
      </c>
      <c r="E102" s="37">
        <v>-3500</v>
      </c>
      <c r="F102" s="80"/>
      <c r="G102" s="38"/>
    </row>
    <row r="103" spans="1:7" ht="15" customHeight="1" x14ac:dyDescent="0.25">
      <c r="A103" s="37"/>
      <c r="B103" s="37"/>
      <c r="C103" s="37"/>
      <c r="D103" s="57" t="s">
        <v>74</v>
      </c>
      <c r="E103" s="61">
        <f>+E101+E102</f>
        <v>-1000</v>
      </c>
      <c r="F103" s="75"/>
      <c r="G103" s="38"/>
    </row>
    <row r="104" spans="1:7" ht="15" customHeight="1" thickBot="1" x14ac:dyDescent="0.3">
      <c r="A104" s="37"/>
      <c r="B104" s="37"/>
      <c r="C104" s="37"/>
      <c r="D104" s="57" t="s">
        <v>75</v>
      </c>
      <c r="E104" s="77">
        <f>+E103/2</f>
        <v>-500</v>
      </c>
      <c r="F104" s="75">
        <f>+E104</f>
        <v>-500</v>
      </c>
      <c r="G104" s="38"/>
    </row>
    <row r="105" spans="1:7" ht="15" customHeight="1" thickTop="1" thickBot="1" x14ac:dyDescent="0.3">
      <c r="A105" s="37"/>
      <c r="B105" s="37"/>
      <c r="C105" s="37"/>
      <c r="D105" s="37"/>
      <c r="E105" s="37"/>
      <c r="F105" s="83">
        <v>0</v>
      </c>
      <c r="G105" s="60" t="s">
        <v>76</v>
      </c>
    </row>
    <row r="106" spans="1:7" ht="15" customHeight="1" thickTop="1" x14ac:dyDescent="0.25">
      <c r="A106" s="37"/>
      <c r="B106" s="37"/>
      <c r="C106" s="37"/>
      <c r="D106" s="37"/>
      <c r="E106" s="37"/>
      <c r="F106" s="57"/>
      <c r="G106" s="60" t="s">
        <v>77</v>
      </c>
    </row>
    <row r="107" spans="1:7" ht="15" customHeight="1" x14ac:dyDescent="0.25">
      <c r="A107" s="48" t="s">
        <v>78</v>
      </c>
      <c r="B107" s="49"/>
      <c r="C107" s="49"/>
      <c r="D107" s="49"/>
      <c r="E107" s="49"/>
      <c r="F107" s="49"/>
      <c r="G107" s="27" t="s">
        <v>79</v>
      </c>
    </row>
    <row r="108" spans="1:7" ht="15" customHeight="1" x14ac:dyDescent="0.25">
      <c r="A108" s="37" t="s">
        <v>80</v>
      </c>
      <c r="B108" s="37"/>
      <c r="C108" s="37"/>
      <c r="D108" s="37"/>
      <c r="E108" s="37"/>
      <c r="F108" s="82"/>
      <c r="G108" s="112" t="s">
        <v>81</v>
      </c>
    </row>
    <row r="109" spans="1:7" ht="15" customHeight="1" x14ac:dyDescent="0.25">
      <c r="A109" s="37"/>
      <c r="B109" s="37"/>
      <c r="C109" s="37"/>
      <c r="D109" s="57" t="s">
        <v>65</v>
      </c>
      <c r="E109" s="37">
        <v>4900</v>
      </c>
      <c r="F109" s="78"/>
      <c r="G109" s="76"/>
    </row>
    <row r="110" spans="1:7" ht="15" customHeight="1" x14ac:dyDescent="0.25">
      <c r="A110" s="37"/>
      <c r="B110" s="37"/>
      <c r="C110" s="37"/>
      <c r="D110" s="57" t="s">
        <v>66</v>
      </c>
      <c r="E110" s="37">
        <v>-7500</v>
      </c>
      <c r="F110" s="78"/>
      <c r="G110" s="76"/>
    </row>
    <row r="111" spans="1:7" ht="15" customHeight="1" x14ac:dyDescent="0.25">
      <c r="A111" s="37"/>
      <c r="B111" s="37"/>
      <c r="C111" s="37"/>
      <c r="D111" s="57" t="s">
        <v>74</v>
      </c>
      <c r="E111" s="61">
        <f>+E109+E110</f>
        <v>-2600</v>
      </c>
      <c r="F111" s="78"/>
      <c r="G111" s="76"/>
    </row>
    <row r="112" spans="1:7" ht="15" customHeight="1" thickBot="1" x14ac:dyDescent="0.3">
      <c r="A112" s="37"/>
      <c r="B112" s="37"/>
      <c r="C112" s="37"/>
      <c r="D112" s="57" t="s">
        <v>75</v>
      </c>
      <c r="E112" s="77">
        <f>+E111/2</f>
        <v>-1300</v>
      </c>
      <c r="F112" s="78">
        <f>+E112</f>
        <v>-1300</v>
      </c>
      <c r="G112" s="76"/>
    </row>
    <row r="113" spans="1:8" ht="15" customHeight="1" thickTop="1" x14ac:dyDescent="0.25">
      <c r="A113" s="37"/>
      <c r="B113" s="37"/>
      <c r="C113" s="37"/>
      <c r="D113" s="37"/>
      <c r="E113" s="37"/>
      <c r="F113" s="78"/>
      <c r="G113" s="76"/>
    </row>
    <row r="114" spans="1:8" ht="15" customHeight="1" x14ac:dyDescent="0.25">
      <c r="A114" s="37" t="s">
        <v>82</v>
      </c>
      <c r="B114" s="37"/>
      <c r="C114" s="37"/>
      <c r="D114" s="37"/>
      <c r="E114" s="37"/>
      <c r="F114" s="78"/>
      <c r="G114" s="76"/>
    </row>
    <row r="115" spans="1:8" ht="15" customHeight="1" x14ac:dyDescent="0.25">
      <c r="A115" s="37" t="s">
        <v>83</v>
      </c>
      <c r="B115" s="37"/>
      <c r="C115" s="37"/>
      <c r="D115" s="37"/>
      <c r="E115" s="37"/>
      <c r="F115" s="78"/>
      <c r="G115" s="76"/>
    </row>
    <row r="116" spans="1:8" ht="15" customHeight="1" x14ac:dyDescent="0.25">
      <c r="A116" s="37"/>
      <c r="B116" s="37"/>
      <c r="C116" s="37"/>
      <c r="D116" s="57" t="s">
        <v>65</v>
      </c>
      <c r="E116" s="37">
        <v>0</v>
      </c>
      <c r="F116" s="78"/>
      <c r="G116" s="76"/>
    </row>
    <row r="117" spans="1:8" ht="15" customHeight="1" x14ac:dyDescent="0.25">
      <c r="A117" s="37"/>
      <c r="B117" s="37"/>
      <c r="C117" s="37"/>
      <c r="D117" s="57" t="s">
        <v>66</v>
      </c>
      <c r="E117" s="37">
        <v>-14000</v>
      </c>
      <c r="F117" s="78"/>
      <c r="G117" s="76"/>
    </row>
    <row r="118" spans="1:8" ht="15" customHeight="1" x14ac:dyDescent="0.25">
      <c r="A118" s="37"/>
      <c r="B118" s="37"/>
      <c r="C118" s="37"/>
      <c r="D118" s="57" t="s">
        <v>74</v>
      </c>
      <c r="E118" s="61">
        <f>+E116+E117</f>
        <v>-14000</v>
      </c>
      <c r="F118" s="78"/>
      <c r="G118" s="76"/>
    </row>
    <row r="119" spans="1:8" ht="15" customHeight="1" thickBot="1" x14ac:dyDescent="0.3">
      <c r="A119" s="37"/>
      <c r="B119" s="37"/>
      <c r="C119" s="37"/>
      <c r="D119" s="57" t="s">
        <v>75</v>
      </c>
      <c r="E119" s="77">
        <f>+E118/2</f>
        <v>-7000</v>
      </c>
      <c r="F119" s="78">
        <f>+E119</f>
        <v>-7000</v>
      </c>
      <c r="G119" s="76"/>
    </row>
    <row r="120" spans="1:8" ht="15" customHeight="1" thickTop="1" x14ac:dyDescent="0.25">
      <c r="A120" s="37"/>
      <c r="B120" s="37"/>
      <c r="C120" s="37"/>
      <c r="D120" s="37"/>
      <c r="E120" s="37"/>
      <c r="F120" s="78"/>
      <c r="G120" s="76"/>
    </row>
    <row r="121" spans="1:8" ht="15" customHeight="1" x14ac:dyDescent="0.25">
      <c r="A121" s="37" t="s">
        <v>84</v>
      </c>
      <c r="B121" s="37"/>
      <c r="C121" s="37"/>
      <c r="D121" s="37"/>
      <c r="E121" s="37"/>
      <c r="F121" s="78"/>
      <c r="G121" s="76"/>
    </row>
    <row r="122" spans="1:8" ht="15" customHeight="1" x14ac:dyDescent="0.25">
      <c r="A122" s="37"/>
      <c r="B122" s="37"/>
      <c r="C122" s="37"/>
      <c r="D122" s="57" t="s">
        <v>65</v>
      </c>
      <c r="E122" s="37">
        <v>7000</v>
      </c>
      <c r="F122" s="78"/>
      <c r="G122" s="76"/>
    </row>
    <row r="123" spans="1:8" ht="15" customHeight="1" x14ac:dyDescent="0.25">
      <c r="A123" s="37"/>
      <c r="B123" s="37"/>
      <c r="C123" s="37"/>
      <c r="D123" s="57" t="s">
        <v>66</v>
      </c>
      <c r="E123" s="37">
        <v>-22000</v>
      </c>
      <c r="F123" s="78"/>
      <c r="G123" s="76"/>
    </row>
    <row r="124" spans="1:8" ht="15" customHeight="1" x14ac:dyDescent="0.25">
      <c r="A124" s="37"/>
      <c r="B124" s="37"/>
      <c r="C124" s="37"/>
      <c r="D124" s="57" t="s">
        <v>74</v>
      </c>
      <c r="E124" s="61">
        <f>+E122+E123</f>
        <v>-15000</v>
      </c>
      <c r="F124" s="78"/>
      <c r="G124" s="76"/>
    </row>
    <row r="125" spans="1:8" ht="15" customHeight="1" thickBot="1" x14ac:dyDescent="0.3">
      <c r="A125" s="37"/>
      <c r="B125" s="37"/>
      <c r="C125" s="37"/>
      <c r="D125" s="57" t="s">
        <v>75</v>
      </c>
      <c r="E125" s="77">
        <f>+E124/2</f>
        <v>-7500</v>
      </c>
      <c r="F125" s="78">
        <v>0</v>
      </c>
      <c r="G125" s="60"/>
      <c r="H125" s="60" t="s">
        <v>127</v>
      </c>
    </row>
    <row r="126" spans="1:8" ht="15" customHeight="1" thickTop="1" thickBot="1" x14ac:dyDescent="0.3">
      <c r="A126" s="37"/>
      <c r="B126" s="37"/>
      <c r="C126" s="37"/>
      <c r="D126" s="57"/>
      <c r="E126" s="57"/>
      <c r="F126" s="84">
        <f>SUM(F108:F125)</f>
        <v>-8300</v>
      </c>
      <c r="G126" s="60"/>
      <c r="H126" s="60" t="s">
        <v>128</v>
      </c>
    </row>
    <row r="127" spans="1:8" s="117" customFormat="1" ht="15" customHeight="1" thickTop="1" x14ac:dyDescent="0.25">
      <c r="A127" s="114"/>
      <c r="B127" s="114"/>
      <c r="C127" s="114"/>
      <c r="D127" s="115"/>
      <c r="E127" s="115"/>
      <c r="F127" s="116"/>
      <c r="G127" s="60"/>
    </row>
    <row r="128" spans="1:8" ht="15" customHeight="1" x14ac:dyDescent="0.25">
      <c r="A128" s="105" t="s">
        <v>85</v>
      </c>
      <c r="B128" s="106"/>
      <c r="C128" s="106"/>
      <c r="D128" s="107"/>
      <c r="E128" s="107"/>
      <c r="F128" s="107"/>
      <c r="G128" s="60"/>
    </row>
    <row r="129" spans="1:7" ht="15" customHeight="1" x14ac:dyDescent="0.25">
      <c r="A129" s="37" t="s">
        <v>82</v>
      </c>
      <c r="B129" s="37"/>
      <c r="C129" s="37"/>
      <c r="D129" s="37"/>
      <c r="E129" s="37"/>
      <c r="F129" s="57"/>
      <c r="G129" s="60"/>
    </row>
    <row r="130" spans="1:7" ht="15" customHeight="1" x14ac:dyDescent="0.25">
      <c r="A130" s="37" t="s">
        <v>83</v>
      </c>
      <c r="B130" s="37"/>
      <c r="C130" s="37"/>
      <c r="D130" s="37"/>
      <c r="E130" s="37"/>
      <c r="F130" s="57"/>
      <c r="G130" s="60"/>
    </row>
    <row r="131" spans="1:7" ht="15" customHeight="1" x14ac:dyDescent="0.25">
      <c r="A131" s="37"/>
      <c r="B131" s="37"/>
      <c r="C131" s="37"/>
      <c r="D131" s="57" t="s">
        <v>65</v>
      </c>
      <c r="E131" s="37">
        <f>+E116</f>
        <v>0</v>
      </c>
      <c r="F131" s="57"/>
      <c r="G131" s="60"/>
    </row>
    <row r="132" spans="1:7" ht="15" customHeight="1" x14ac:dyDescent="0.25">
      <c r="A132" s="37"/>
      <c r="B132" s="37"/>
      <c r="C132" s="37"/>
      <c r="D132" s="57" t="s">
        <v>66</v>
      </c>
      <c r="E132" s="37">
        <f>+E117</f>
        <v>-14000</v>
      </c>
      <c r="F132" s="57"/>
      <c r="G132" s="60"/>
    </row>
    <row r="133" spans="1:7" ht="15" customHeight="1" x14ac:dyDescent="0.25">
      <c r="A133" s="37"/>
      <c r="B133" s="37"/>
      <c r="C133" s="37"/>
      <c r="D133" s="57" t="s">
        <v>74</v>
      </c>
      <c r="E133" s="61">
        <f>+E131+E132</f>
        <v>-14000</v>
      </c>
      <c r="F133" s="57"/>
      <c r="G133" s="60"/>
    </row>
    <row r="134" spans="1:7" ht="15" customHeight="1" thickBot="1" x14ac:dyDescent="0.3">
      <c r="A134" s="37"/>
      <c r="B134" s="37"/>
      <c r="C134" s="37"/>
      <c r="D134" s="57" t="s">
        <v>75</v>
      </c>
      <c r="E134" s="77">
        <f>+E133/2</f>
        <v>-7000</v>
      </c>
      <c r="F134" s="107">
        <f>+E134</f>
        <v>-7000</v>
      </c>
      <c r="G134" s="37"/>
    </row>
    <row r="135" spans="1:7" ht="15" customHeight="1" thickTop="1" x14ac:dyDescent="0.25">
      <c r="A135" s="37"/>
      <c r="B135" s="37"/>
      <c r="C135" s="37"/>
    </row>
  </sheetData>
  <mergeCells count="9">
    <mergeCell ref="D69:E69"/>
    <mergeCell ref="A3:B4"/>
    <mergeCell ref="A6:B7"/>
    <mergeCell ref="A9:B10"/>
    <mergeCell ref="G9:H10"/>
    <mergeCell ref="F3:F4"/>
    <mergeCell ref="F6:F7"/>
    <mergeCell ref="F9:F10"/>
    <mergeCell ref="F15:F22"/>
  </mergeCells>
  <pageMargins left="0.98425196850393704" right="0.98425196850393704" top="0.98425196850393704" bottom="0.98425196850393704" header="0.51181102362204722" footer="0.51181102362204722"/>
  <pageSetup scale="77" fitToHeight="0" orientation="portrait" r:id="rId1"/>
  <headerFooter alignWithMargins="0"/>
  <rowBreaks count="2" manualBreakCount="2">
    <brk id="38" max="7" man="1"/>
    <brk id="78" max="7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F1313-658D-437B-810E-2B2A235DF05C}">
  <sheetPr>
    <tabColor theme="0" tint="-0.499984740745262"/>
    <pageSetUpPr fitToPage="1"/>
  </sheetPr>
  <dimension ref="A1:M135"/>
  <sheetViews>
    <sheetView zoomScale="160" zoomScaleNormal="160" workbookViewId="0"/>
  </sheetViews>
  <sheetFormatPr baseColWidth="10" defaultColWidth="11.5546875" defaultRowHeight="15" customHeight="1" x14ac:dyDescent="0.25"/>
  <cols>
    <col min="1" max="1" width="6.21875" style="1" customWidth="1"/>
    <col min="2" max="2" width="11.5546875" style="1"/>
    <col min="3" max="3" width="23.88671875" style="1" customWidth="1"/>
    <col min="4" max="5" width="10" style="1" customWidth="1"/>
    <col min="6" max="6" width="10" style="2" customWidth="1"/>
    <col min="7" max="7" width="2.33203125" style="1" customWidth="1"/>
    <col min="8" max="8" width="13" style="1" customWidth="1"/>
    <col min="9" max="9" width="6.44140625" style="1" customWidth="1"/>
    <col min="10" max="10" width="15.109375" style="1" hidden="1" customWidth="1"/>
    <col min="11" max="11" width="15.44140625" style="1" hidden="1" customWidth="1"/>
    <col min="12" max="12" width="9.109375" style="1" hidden="1" customWidth="1"/>
    <col min="13" max="13" width="4.21875" style="1" hidden="1" customWidth="1"/>
    <col min="14" max="16384" width="11.5546875" style="1"/>
  </cols>
  <sheetData>
    <row r="1" spans="1:9" ht="15" customHeight="1" x14ac:dyDescent="0.25">
      <c r="A1" s="36" t="s">
        <v>0</v>
      </c>
    </row>
    <row r="3" spans="1:9" ht="15" customHeight="1" x14ac:dyDescent="0.25">
      <c r="A3" s="124" t="s">
        <v>1</v>
      </c>
      <c r="B3" s="124"/>
      <c r="D3" s="86" t="s">
        <v>2</v>
      </c>
      <c r="E3" s="51">
        <v>350000</v>
      </c>
      <c r="F3" s="127">
        <f>+E3-E4</f>
        <v>342300</v>
      </c>
    </row>
    <row r="4" spans="1:9" ht="15" customHeight="1" x14ac:dyDescent="0.25">
      <c r="A4" s="124"/>
      <c r="B4" s="124"/>
      <c r="D4" s="86" t="s">
        <v>3</v>
      </c>
      <c r="E4" s="51">
        <v>7700</v>
      </c>
      <c r="F4" s="128"/>
    </row>
    <row r="5" spans="1:9" ht="15" customHeight="1" x14ac:dyDescent="0.25">
      <c r="A5" s="121"/>
      <c r="B5" s="121"/>
      <c r="D5" s="86"/>
      <c r="E5" s="85"/>
      <c r="F5" s="37"/>
    </row>
    <row r="6" spans="1:9" ht="15" customHeight="1" x14ac:dyDescent="0.25">
      <c r="A6" s="124" t="s">
        <v>4</v>
      </c>
      <c r="B6" s="124"/>
      <c r="D6" s="86" t="s">
        <v>2</v>
      </c>
      <c r="E6" s="51">
        <v>40500</v>
      </c>
      <c r="F6" s="127">
        <v>0</v>
      </c>
      <c r="G6" s="71" t="s">
        <v>5</v>
      </c>
      <c r="I6" s="37"/>
    </row>
    <row r="7" spans="1:9" ht="15" customHeight="1" x14ac:dyDescent="0.25">
      <c r="A7" s="124"/>
      <c r="B7" s="124"/>
      <c r="D7" s="86" t="s">
        <v>3</v>
      </c>
      <c r="E7" s="51">
        <v>44000</v>
      </c>
      <c r="F7" s="128">
        <v>0</v>
      </c>
      <c r="H7" s="72">
        <f>+F29</f>
        <v>3500</v>
      </c>
    </row>
    <row r="8" spans="1:9" ht="15" customHeight="1" x14ac:dyDescent="0.25">
      <c r="A8" s="121"/>
      <c r="B8" s="121"/>
      <c r="D8" s="86"/>
      <c r="E8" s="85"/>
      <c r="F8" s="37"/>
      <c r="H8" s="37"/>
      <c r="I8" s="37"/>
    </row>
    <row r="9" spans="1:9" ht="15" customHeight="1" x14ac:dyDescent="0.25">
      <c r="A9" s="124" t="s">
        <v>6</v>
      </c>
      <c r="B9" s="124"/>
      <c r="D9" s="86" t="s">
        <v>2</v>
      </c>
      <c r="E9" s="53">
        <f>+E73+E75+E76</f>
        <v>72630</v>
      </c>
      <c r="F9" s="129">
        <f>+E9-E10</f>
        <v>47230</v>
      </c>
      <c r="G9" s="125" t="s">
        <v>7</v>
      </c>
      <c r="H9" s="126"/>
      <c r="I9" s="93"/>
    </row>
    <row r="10" spans="1:9" ht="15" customHeight="1" x14ac:dyDescent="0.25">
      <c r="A10" s="124"/>
      <c r="B10" s="124"/>
      <c r="D10" s="86" t="s">
        <v>3</v>
      </c>
      <c r="E10" s="53">
        <f>-E74</f>
        <v>25400</v>
      </c>
      <c r="F10" s="130"/>
      <c r="G10" s="125"/>
      <c r="H10" s="126"/>
      <c r="I10" s="93"/>
    </row>
    <row r="11" spans="1:9" ht="15" customHeight="1" x14ac:dyDescent="0.25">
      <c r="A11" s="121"/>
      <c r="B11" s="121"/>
      <c r="D11" s="86"/>
      <c r="E11" s="54"/>
      <c r="F11" s="37"/>
      <c r="H11" s="37"/>
      <c r="I11" s="37"/>
    </row>
    <row r="12" spans="1:9" ht="15" customHeight="1" x14ac:dyDescent="0.25">
      <c r="A12" s="50" t="s">
        <v>8</v>
      </c>
      <c r="B12" s="50"/>
      <c r="D12" s="37"/>
      <c r="E12" s="87"/>
      <c r="F12" s="53">
        <v>8000</v>
      </c>
      <c r="H12" s="37"/>
      <c r="I12" s="37"/>
    </row>
    <row r="13" spans="1:9" ht="15" customHeight="1" x14ac:dyDescent="0.25">
      <c r="A13" s="50"/>
      <c r="B13" s="50"/>
      <c r="D13" s="37"/>
      <c r="E13" s="55" t="s">
        <v>9</v>
      </c>
      <c r="F13" s="53">
        <f>SUM(F3:F12)</f>
        <v>397530</v>
      </c>
      <c r="H13" s="37"/>
      <c r="I13" s="37"/>
    </row>
    <row r="14" spans="1:9" ht="15" customHeight="1" x14ac:dyDescent="0.25">
      <c r="A14" s="50"/>
      <c r="B14" s="50"/>
      <c r="D14" s="37"/>
      <c r="E14" s="65"/>
      <c r="F14" s="65"/>
      <c r="H14" s="37"/>
      <c r="I14" s="37"/>
    </row>
    <row r="15" spans="1:9" ht="15" customHeight="1" x14ac:dyDescent="0.25">
      <c r="A15" s="50" t="s">
        <v>10</v>
      </c>
      <c r="B15" s="50"/>
      <c r="C15" s="50"/>
      <c r="D15" s="37"/>
      <c r="E15" s="65"/>
      <c r="F15" s="131"/>
      <c r="H15" s="37"/>
      <c r="I15" s="37"/>
    </row>
    <row r="16" spans="1:9" ht="15" customHeight="1" x14ac:dyDescent="0.25">
      <c r="A16" s="50" t="s">
        <v>11</v>
      </c>
      <c r="B16" s="50"/>
      <c r="D16" s="65"/>
      <c r="E16" s="65"/>
      <c r="F16" s="132"/>
      <c r="H16" s="37"/>
      <c r="I16" s="37"/>
    </row>
    <row r="17" spans="1:9" ht="15" customHeight="1" x14ac:dyDescent="0.25">
      <c r="A17" s="50" t="s">
        <v>12</v>
      </c>
      <c r="B17" s="50"/>
      <c r="D17" s="67"/>
      <c r="E17" s="65"/>
      <c r="F17" s="132"/>
      <c r="G17" s="40" t="s">
        <v>13</v>
      </c>
      <c r="H17" s="40"/>
      <c r="I17" s="37"/>
    </row>
    <row r="18" spans="1:9" ht="15" customHeight="1" x14ac:dyDescent="0.25">
      <c r="A18" s="50" t="s">
        <v>14</v>
      </c>
      <c r="B18" s="50"/>
      <c r="D18" s="68"/>
      <c r="E18" s="52"/>
      <c r="F18" s="132"/>
      <c r="G18" s="41" t="s">
        <v>15</v>
      </c>
      <c r="H18" s="41"/>
      <c r="I18" s="37"/>
    </row>
    <row r="19" spans="1:9" ht="15" customHeight="1" x14ac:dyDescent="0.25">
      <c r="A19" s="50"/>
      <c r="B19" s="50"/>
      <c r="D19" s="37"/>
      <c r="E19" s="65"/>
      <c r="F19" s="132"/>
      <c r="G19" s="37"/>
      <c r="H19" s="37"/>
      <c r="I19" s="37"/>
    </row>
    <row r="20" spans="1:9" ht="15" customHeight="1" x14ac:dyDescent="0.25">
      <c r="A20" s="50" t="s">
        <v>16</v>
      </c>
      <c r="B20" s="50"/>
      <c r="D20" s="69"/>
      <c r="E20" s="65"/>
      <c r="F20" s="132"/>
      <c r="G20" s="42" t="s">
        <v>17</v>
      </c>
      <c r="H20" s="42"/>
      <c r="I20" s="37"/>
    </row>
    <row r="21" spans="1:9" ht="15" customHeight="1" x14ac:dyDescent="0.25">
      <c r="A21" s="50" t="s">
        <v>18</v>
      </c>
      <c r="B21" s="50"/>
      <c r="D21" s="103"/>
      <c r="E21" s="52"/>
      <c r="F21" s="132"/>
      <c r="G21" s="104" t="s">
        <v>19</v>
      </c>
      <c r="H21" s="104"/>
      <c r="I21" s="37"/>
    </row>
    <row r="22" spans="1:9" ht="15" customHeight="1" x14ac:dyDescent="0.25">
      <c r="A22" s="50"/>
      <c r="B22" s="50"/>
      <c r="D22" s="37"/>
      <c r="E22" s="55" t="s">
        <v>20</v>
      </c>
      <c r="F22" s="133"/>
      <c r="G22" s="37"/>
      <c r="H22" s="37"/>
      <c r="I22" s="37"/>
    </row>
    <row r="23" spans="1:9" ht="15" customHeight="1" x14ac:dyDescent="0.25">
      <c r="A23" s="50"/>
      <c r="B23" s="50"/>
      <c r="D23" s="37"/>
      <c r="E23" s="55"/>
      <c r="F23" s="70"/>
      <c r="G23" s="37"/>
      <c r="H23" s="37"/>
      <c r="I23" s="37"/>
    </row>
    <row r="24" spans="1:9" ht="15" customHeight="1" x14ac:dyDescent="0.25">
      <c r="A24" s="50" t="s">
        <v>21</v>
      </c>
      <c r="B24" s="50"/>
      <c r="D24" s="37"/>
      <c r="E24" s="65"/>
      <c r="F24" s="65">
        <f>+F13+F15</f>
        <v>397530</v>
      </c>
      <c r="G24" s="37"/>
      <c r="H24" s="37"/>
      <c r="I24" s="37"/>
    </row>
    <row r="25" spans="1:9" ht="15" customHeight="1" x14ac:dyDescent="0.25">
      <c r="A25" s="50" t="s">
        <v>22</v>
      </c>
      <c r="B25" s="50"/>
      <c r="D25" s="37"/>
      <c r="E25" s="87"/>
      <c r="F25" s="51">
        <v>7300</v>
      </c>
      <c r="G25" s="37"/>
      <c r="H25" s="37"/>
      <c r="I25" s="37"/>
    </row>
    <row r="26" spans="1:9" ht="15" customHeight="1" x14ac:dyDescent="0.25">
      <c r="A26" s="50"/>
      <c r="B26" s="50"/>
      <c r="D26" s="37"/>
      <c r="E26" s="55" t="s">
        <v>23</v>
      </c>
      <c r="F26" s="53">
        <f>+F24-F25</f>
        <v>390230</v>
      </c>
      <c r="G26" s="37"/>
      <c r="H26" s="37"/>
      <c r="I26" s="37"/>
    </row>
    <row r="27" spans="1:9" ht="15" customHeight="1" x14ac:dyDescent="0.25">
      <c r="A27" s="50"/>
      <c r="B27" s="50"/>
      <c r="D27" s="37"/>
      <c r="E27" s="65"/>
      <c r="F27" s="65"/>
      <c r="G27" s="37"/>
      <c r="H27" s="37"/>
      <c r="I27" s="37"/>
    </row>
    <row r="28" spans="1:9" ht="15" customHeight="1" x14ac:dyDescent="0.25">
      <c r="A28" s="50" t="s">
        <v>24</v>
      </c>
      <c r="B28" s="50"/>
      <c r="D28" s="37"/>
      <c r="E28" s="58"/>
      <c r="F28" s="65">
        <f>+F26</f>
        <v>390230</v>
      </c>
      <c r="G28" s="37"/>
      <c r="H28" s="37"/>
      <c r="I28" s="37"/>
    </row>
    <row r="29" spans="1:9" ht="15" customHeight="1" x14ac:dyDescent="0.25">
      <c r="A29" s="50" t="s">
        <v>25</v>
      </c>
      <c r="B29" s="50"/>
      <c r="D29" s="37"/>
      <c r="E29" s="87"/>
      <c r="F29" s="51">
        <f>+E7-E6</f>
        <v>3500</v>
      </c>
      <c r="G29" s="37"/>
      <c r="H29" s="37"/>
      <c r="I29" s="37"/>
    </row>
    <row r="30" spans="1:9" ht="15" customHeight="1" x14ac:dyDescent="0.25">
      <c r="A30" s="50" t="s">
        <v>26</v>
      </c>
      <c r="B30" s="50"/>
      <c r="D30" s="37"/>
      <c r="E30" s="87"/>
      <c r="F30" s="103"/>
      <c r="G30" s="104" t="s">
        <v>19</v>
      </c>
      <c r="H30" s="104"/>
      <c r="I30" s="37"/>
    </row>
    <row r="31" spans="1:9" ht="15" customHeight="1" thickBot="1" x14ac:dyDescent="0.3">
      <c r="A31" s="50"/>
      <c r="B31" s="50"/>
      <c r="C31" s="37"/>
      <c r="D31" s="37"/>
      <c r="E31" s="55" t="s">
        <v>27</v>
      </c>
      <c r="F31" s="58"/>
      <c r="H31" s="58"/>
      <c r="I31" s="37"/>
    </row>
    <row r="32" spans="1:9" ht="15" customHeight="1" thickBot="1" x14ac:dyDescent="0.3">
      <c r="A32" s="50"/>
      <c r="B32" s="50"/>
      <c r="C32" s="37"/>
      <c r="D32" s="96"/>
      <c r="E32" s="97" t="s">
        <v>28</v>
      </c>
      <c r="F32" s="98">
        <f>+F28-F29-F30</f>
        <v>386730</v>
      </c>
    </row>
    <row r="33" spans="1:13" ht="15" hidden="1" customHeight="1" x14ac:dyDescent="0.25">
      <c r="A33" s="50"/>
      <c r="B33" s="50"/>
      <c r="C33" s="37"/>
      <c r="D33" s="37"/>
      <c r="E33" s="55"/>
      <c r="F33" s="56"/>
    </row>
    <row r="34" spans="1:13" ht="15" hidden="1" customHeight="1" x14ac:dyDescent="0.25">
      <c r="A34" s="50" t="s">
        <v>29</v>
      </c>
      <c r="B34" s="50"/>
      <c r="C34" s="37"/>
      <c r="D34" s="37"/>
      <c r="E34" s="55"/>
      <c r="F34" s="56"/>
    </row>
    <row r="35" spans="1:13" ht="15" hidden="1" customHeight="1" x14ac:dyDescent="0.25">
      <c r="A35" s="50" t="s">
        <v>30</v>
      </c>
      <c r="B35" s="50"/>
      <c r="C35" s="37"/>
      <c r="D35" s="37"/>
      <c r="E35" s="87"/>
      <c r="F35" s="51">
        <v>4000</v>
      </c>
    </row>
    <row r="36" spans="1:13" ht="15" hidden="1" customHeight="1" thickBot="1" x14ac:dyDescent="0.3">
      <c r="A36" s="66"/>
      <c r="B36" s="37"/>
      <c r="C36" s="37"/>
      <c r="D36" s="37"/>
      <c r="E36" s="37"/>
      <c r="F36" s="37"/>
    </row>
    <row r="37" spans="1:13" ht="15" hidden="1" customHeight="1" thickBot="1" x14ac:dyDescent="0.3">
      <c r="A37" s="66"/>
      <c r="B37" s="37"/>
      <c r="C37" s="37"/>
      <c r="D37" s="99"/>
      <c r="E37" s="100" t="s">
        <v>31</v>
      </c>
      <c r="F37" s="101">
        <f>+F32-SUM(F33:F35)</f>
        <v>382730</v>
      </c>
    </row>
    <row r="38" spans="1:13" ht="15" hidden="1" customHeight="1" x14ac:dyDescent="0.25">
      <c r="A38" s="37"/>
      <c r="B38" s="37"/>
      <c r="C38" s="37"/>
      <c r="D38" s="37"/>
      <c r="E38" s="57"/>
      <c r="F38" s="58"/>
    </row>
    <row r="39" spans="1:13" ht="15" hidden="1" customHeight="1" x14ac:dyDescent="0.25">
      <c r="A39" s="43" t="s">
        <v>32</v>
      </c>
      <c r="B39" s="37"/>
      <c r="C39" s="37"/>
      <c r="D39" s="37"/>
      <c r="E39" s="55"/>
      <c r="F39" s="56"/>
      <c r="J39" s="88" t="s">
        <v>33</v>
      </c>
      <c r="K39" s="88"/>
      <c r="L39" s="90" t="s">
        <v>34</v>
      </c>
      <c r="M39" s="91"/>
    </row>
    <row r="40" spans="1:13" ht="15" hidden="1" customHeight="1" x14ac:dyDescent="0.25">
      <c r="A40" s="37" t="s">
        <v>129</v>
      </c>
      <c r="B40" s="37"/>
      <c r="C40" s="38"/>
      <c r="D40" s="73">
        <v>0.15</v>
      </c>
      <c r="E40" s="37">
        <f>+MIN(K40,$F$37)*D40</f>
        <v>8606.25</v>
      </c>
      <c r="F40" s="55"/>
      <c r="J40" s="89" t="s">
        <v>35</v>
      </c>
      <c r="K40" s="113">
        <v>57375</v>
      </c>
      <c r="L40" s="92">
        <f>+K40*D40</f>
        <v>8606.25</v>
      </c>
      <c r="M40" s="108">
        <f>+L40-E40</f>
        <v>0</v>
      </c>
    </row>
    <row r="41" spans="1:13" ht="15" hidden="1" customHeight="1" x14ac:dyDescent="0.25">
      <c r="A41" s="37" t="s">
        <v>130</v>
      </c>
      <c r="B41" s="37"/>
      <c r="C41" s="38"/>
      <c r="D41" s="74">
        <v>0.20499999999999999</v>
      </c>
      <c r="E41" s="37">
        <f>MAX((MIN((F37-$K$40),($K$41-$K$40))*D41),0)</f>
        <v>11761.875</v>
      </c>
      <c r="F41" s="55"/>
      <c r="J41" s="89" t="s">
        <v>36</v>
      </c>
      <c r="K41" s="113">
        <v>114750</v>
      </c>
      <c r="L41" s="92">
        <f>(+K41-K40)*D41</f>
        <v>11761.875</v>
      </c>
      <c r="M41" s="108">
        <f>+L41-E41</f>
        <v>0</v>
      </c>
    </row>
    <row r="42" spans="1:13" ht="15" hidden="1" customHeight="1" x14ac:dyDescent="0.25">
      <c r="A42" s="37" t="s">
        <v>131</v>
      </c>
      <c r="B42" s="37"/>
      <c r="C42" s="38"/>
      <c r="D42" s="73">
        <v>0.26</v>
      </c>
      <c r="E42" s="37">
        <f>MAX((MIN((F37-$K$41),($K$42-$K$41))*D42),0)</f>
        <v>16414.32</v>
      </c>
      <c r="F42" s="55"/>
      <c r="J42" s="89" t="s">
        <v>37</v>
      </c>
      <c r="K42" s="113">
        <v>177882</v>
      </c>
      <c r="L42" s="92">
        <f>(+K42-K41)*D42</f>
        <v>16414.32</v>
      </c>
      <c r="M42" s="108">
        <f>+L42-E42</f>
        <v>0</v>
      </c>
    </row>
    <row r="43" spans="1:13" ht="15" hidden="1" customHeight="1" x14ac:dyDescent="0.25">
      <c r="A43" s="37" t="s">
        <v>132</v>
      </c>
      <c r="B43" s="37"/>
      <c r="C43" s="38"/>
      <c r="D43" s="73">
        <v>0.28999999999999998</v>
      </c>
      <c r="E43" s="37">
        <f>MAX((MIN((F37-$K$42),($K$43-$K$42))*D43),0)</f>
        <v>21904.28</v>
      </c>
      <c r="F43" s="55"/>
      <c r="J43" s="89" t="s">
        <v>38</v>
      </c>
      <c r="K43" s="113">
        <v>253414</v>
      </c>
      <c r="L43" s="92">
        <f>(+K43-K42)*D43</f>
        <v>21904.28</v>
      </c>
      <c r="M43" s="108">
        <f>+L43-E43</f>
        <v>0</v>
      </c>
    </row>
    <row r="44" spans="1:13" ht="15" hidden="1" customHeight="1" x14ac:dyDescent="0.25">
      <c r="A44" s="37" t="s">
        <v>133</v>
      </c>
      <c r="B44" s="37"/>
      <c r="C44" s="38"/>
      <c r="D44" s="73">
        <v>0.33</v>
      </c>
      <c r="E44" s="59">
        <f>MAX(((F37-$K$43)*D44),0)</f>
        <v>42674.28</v>
      </c>
      <c r="F44" s="58">
        <f>+SUM(E40:E44)</f>
        <v>101361.005</v>
      </c>
      <c r="L44" s="92">
        <f>(+F37-K43)*D44</f>
        <v>42674.28</v>
      </c>
      <c r="M44" s="108">
        <f>+L44-E44</f>
        <v>0</v>
      </c>
    </row>
    <row r="45" spans="1:13" ht="15" hidden="1" customHeight="1" x14ac:dyDescent="0.25">
      <c r="A45" s="37"/>
      <c r="B45" s="37"/>
      <c r="C45" s="37"/>
      <c r="D45" s="37"/>
      <c r="E45" s="65"/>
      <c r="F45" s="38"/>
      <c r="L45" s="92">
        <f>SUM(L40:L44)</f>
        <v>101361.005</v>
      </c>
      <c r="M45" s="108">
        <f>+L45-F44</f>
        <v>0</v>
      </c>
    </row>
    <row r="46" spans="1:13" ht="15" hidden="1" customHeight="1" x14ac:dyDescent="0.25">
      <c r="A46" s="43" t="s">
        <v>39</v>
      </c>
      <c r="B46" s="37"/>
      <c r="C46" s="37"/>
      <c r="D46" s="37"/>
      <c r="F46" s="109" t="s">
        <v>40</v>
      </c>
    </row>
    <row r="47" spans="1:13" ht="15" hidden="1" customHeight="1" x14ac:dyDescent="0.25">
      <c r="A47" s="39" t="s">
        <v>41</v>
      </c>
      <c r="B47" s="37"/>
      <c r="C47" s="37"/>
      <c r="D47" s="37"/>
      <c r="E47" s="39">
        <v>15000</v>
      </c>
      <c r="F47" s="37" t="s">
        <v>42</v>
      </c>
    </row>
    <row r="48" spans="1:13" ht="15" hidden="1" customHeight="1" x14ac:dyDescent="0.25">
      <c r="A48" s="39" t="s">
        <v>43</v>
      </c>
      <c r="B48" s="37"/>
      <c r="C48" s="37"/>
      <c r="D48" s="37"/>
      <c r="E48" s="39">
        <v>2500</v>
      </c>
      <c r="F48" s="37" t="s">
        <v>42</v>
      </c>
    </row>
    <row r="49" spans="1:6" ht="15" hidden="1" customHeight="1" x14ac:dyDescent="0.25">
      <c r="A49" s="39" t="s">
        <v>44</v>
      </c>
      <c r="B49" s="37"/>
      <c r="C49" s="37"/>
      <c r="D49" s="37"/>
      <c r="E49" s="39">
        <v>1500</v>
      </c>
      <c r="F49" s="37" t="s">
        <v>42</v>
      </c>
    </row>
    <row r="50" spans="1:6" ht="15" hidden="1" customHeight="1" x14ac:dyDescent="0.25">
      <c r="A50" s="39" t="s">
        <v>45</v>
      </c>
      <c r="B50" s="37"/>
      <c r="C50" s="37"/>
      <c r="D50" s="37"/>
      <c r="E50" s="39">
        <v>150</v>
      </c>
      <c r="F50" s="37" t="s">
        <v>42</v>
      </c>
    </row>
    <row r="51" spans="1:6" ht="15" hidden="1" customHeight="1" x14ac:dyDescent="0.25">
      <c r="A51" s="39" t="s">
        <v>46</v>
      </c>
      <c r="B51" s="37"/>
      <c r="C51" s="37"/>
      <c r="D51" s="37"/>
      <c r="E51" s="39">
        <v>18630</v>
      </c>
      <c r="F51" s="37" t="s">
        <v>42</v>
      </c>
    </row>
    <row r="52" spans="1:6" ht="15" hidden="1" customHeight="1" x14ac:dyDescent="0.25">
      <c r="A52" s="39" t="s">
        <v>47</v>
      </c>
      <c r="B52" s="37"/>
      <c r="C52" s="37"/>
      <c r="D52" s="37"/>
      <c r="E52" s="39">
        <v>3800</v>
      </c>
      <c r="F52" s="37" t="s">
        <v>42</v>
      </c>
    </row>
    <row r="53" spans="1:6" ht="15" hidden="1" customHeight="1" x14ac:dyDescent="0.25">
      <c r="A53" s="39" t="s">
        <v>48</v>
      </c>
      <c r="B53" s="37"/>
      <c r="C53" s="37"/>
      <c r="D53" s="37"/>
      <c r="E53" s="39">
        <v>500</v>
      </c>
      <c r="F53" s="37" t="s">
        <v>42</v>
      </c>
    </row>
    <row r="54" spans="1:6" ht="15" hidden="1" customHeight="1" x14ac:dyDescent="0.25">
      <c r="A54" s="39" t="s">
        <v>49</v>
      </c>
      <c r="B54" s="37"/>
      <c r="C54" s="37"/>
      <c r="D54" s="37"/>
      <c r="E54" s="39">
        <v>750</v>
      </c>
      <c r="F54" s="37" t="s">
        <v>42</v>
      </c>
    </row>
    <row r="55" spans="1:6" ht="15" hidden="1" customHeight="1" x14ac:dyDescent="0.25">
      <c r="A55" s="39" t="s">
        <v>50</v>
      </c>
      <c r="B55" s="37"/>
      <c r="C55" s="37"/>
      <c r="D55" s="37"/>
      <c r="E55" s="39">
        <v>1300</v>
      </c>
      <c r="F55" s="37" t="s">
        <v>42</v>
      </c>
    </row>
    <row r="56" spans="1:6" ht="15" hidden="1" customHeight="1" x14ac:dyDescent="0.25">
      <c r="A56" s="37"/>
      <c r="B56" s="37"/>
      <c r="C56" s="37"/>
      <c r="D56" s="37"/>
      <c r="E56" s="61">
        <f>SUM(E47:E55)</f>
        <v>44130</v>
      </c>
      <c r="F56" s="62">
        <f>-E56*0.15</f>
        <v>-6619.5</v>
      </c>
    </row>
    <row r="57" spans="1:6" ht="15" hidden="1" customHeight="1" x14ac:dyDescent="0.25">
      <c r="A57" s="37"/>
      <c r="B57" s="37"/>
      <c r="C57" s="37"/>
      <c r="D57" s="37"/>
      <c r="E57" s="57"/>
      <c r="F57" s="58"/>
    </row>
    <row r="58" spans="1:6" ht="15" hidden="1" customHeight="1" x14ac:dyDescent="0.25">
      <c r="A58" s="37"/>
      <c r="B58" s="37"/>
      <c r="C58" s="37"/>
      <c r="D58" s="37"/>
      <c r="E58" s="57" t="s">
        <v>51</v>
      </c>
      <c r="F58" s="58">
        <f>+F44+F56</f>
        <v>94741.505000000005</v>
      </c>
    </row>
    <row r="59" spans="1:6" ht="15" hidden="1" customHeight="1" x14ac:dyDescent="0.25">
      <c r="A59" s="37"/>
      <c r="B59" s="37"/>
      <c r="C59" s="37"/>
      <c r="D59" s="37"/>
      <c r="E59" s="57"/>
      <c r="F59" s="58"/>
    </row>
    <row r="60" spans="1:6" ht="15" hidden="1" customHeight="1" x14ac:dyDescent="0.25">
      <c r="A60" s="43" t="s">
        <v>52</v>
      </c>
      <c r="B60" s="37"/>
      <c r="C60" s="37"/>
      <c r="D60" s="37"/>
      <c r="E60" s="57"/>
      <c r="F60" s="1"/>
    </row>
    <row r="61" spans="1:6" ht="15" hidden="1" customHeight="1" x14ac:dyDescent="0.25">
      <c r="A61" s="37" t="s">
        <v>134</v>
      </c>
      <c r="B61" s="37"/>
      <c r="C61" s="37"/>
      <c r="D61" s="37"/>
      <c r="E61" s="57"/>
      <c r="F61" s="58">
        <f>-F58*0.165</f>
        <v>-15632.348325000001</v>
      </c>
    </row>
    <row r="62" spans="1:6" ht="15" hidden="1" customHeight="1" x14ac:dyDescent="0.25">
      <c r="A62" s="43"/>
      <c r="B62" s="37"/>
      <c r="C62" s="37"/>
      <c r="D62" s="37"/>
      <c r="E62" s="57"/>
      <c r="F62" s="58"/>
    </row>
    <row r="63" spans="1:6" ht="15" hidden="1" customHeight="1" x14ac:dyDescent="0.25">
      <c r="A63" s="43" t="s">
        <v>53</v>
      </c>
      <c r="B63" s="37"/>
      <c r="C63" s="37"/>
      <c r="D63" s="37"/>
      <c r="E63" s="57"/>
      <c r="F63" s="1"/>
    </row>
    <row r="64" spans="1:6" ht="15" hidden="1" customHeight="1" x14ac:dyDescent="0.25">
      <c r="A64" s="37" t="s">
        <v>54</v>
      </c>
      <c r="B64" s="37"/>
      <c r="C64" s="37"/>
      <c r="D64" s="37"/>
      <c r="E64" s="57"/>
      <c r="F64" s="57">
        <f>-300*0.75</f>
        <v>-225</v>
      </c>
    </row>
    <row r="65" spans="1:6" ht="15" hidden="1" customHeight="1" x14ac:dyDescent="0.25">
      <c r="A65" s="37"/>
      <c r="B65" s="37"/>
      <c r="C65" s="37"/>
      <c r="D65" s="37"/>
      <c r="E65" s="57" t="s">
        <v>55</v>
      </c>
      <c r="F65" s="63">
        <f>SUM(F58:F64)</f>
        <v>78884.156675000006</v>
      </c>
    </row>
    <row r="66" spans="1:6" ht="15" hidden="1" customHeight="1" x14ac:dyDescent="0.25">
      <c r="A66" s="37"/>
      <c r="B66" s="37"/>
      <c r="C66" s="37"/>
      <c r="D66" s="37"/>
      <c r="E66" s="57"/>
      <c r="F66" s="57"/>
    </row>
    <row r="67" spans="1:6" ht="15" hidden="1" customHeight="1" x14ac:dyDescent="0.25">
      <c r="A67" s="43" t="s">
        <v>56</v>
      </c>
      <c r="B67" s="37"/>
      <c r="C67" s="37"/>
      <c r="D67" s="37"/>
      <c r="E67" s="57"/>
      <c r="F67" s="57">
        <v>-78000</v>
      </c>
    </row>
    <row r="68" spans="1:6" ht="15" hidden="1" customHeight="1" thickBot="1" x14ac:dyDescent="0.3">
      <c r="A68" s="37"/>
      <c r="B68" s="37"/>
      <c r="C68" s="37"/>
      <c r="D68" s="37"/>
      <c r="E68" s="57"/>
      <c r="F68" s="57"/>
    </row>
    <row r="69" spans="1:6" ht="30" hidden="1" customHeight="1" thickBot="1" x14ac:dyDescent="0.3">
      <c r="A69" s="37"/>
      <c r="B69" s="37"/>
      <c r="C69" s="37"/>
      <c r="D69" s="122" t="s">
        <v>57</v>
      </c>
      <c r="E69" s="123"/>
      <c r="F69" s="102">
        <f>SUM(F65:F68)</f>
        <v>884.15667500000563</v>
      </c>
    </row>
    <row r="70" spans="1:6" ht="15" hidden="1" customHeight="1" x14ac:dyDescent="0.25">
      <c r="A70" s="37"/>
      <c r="B70" s="37"/>
      <c r="C70" s="37"/>
    </row>
    <row r="71" spans="1:6" ht="15" customHeight="1" x14ac:dyDescent="0.25">
      <c r="A71" s="37"/>
      <c r="B71" s="37"/>
      <c r="C71" s="37"/>
    </row>
    <row r="72" spans="1:6" ht="15" customHeight="1" x14ac:dyDescent="0.25">
      <c r="A72" s="95" t="s">
        <v>7</v>
      </c>
      <c r="B72" s="118"/>
      <c r="C72" s="118"/>
      <c r="D72" s="119"/>
      <c r="E72" s="119"/>
      <c r="F72" s="120"/>
    </row>
    <row r="73" spans="1:6" ht="15" customHeight="1" x14ac:dyDescent="0.25">
      <c r="A73" s="37" t="s">
        <v>58</v>
      </c>
      <c r="B73" s="37"/>
      <c r="C73" s="37"/>
      <c r="E73" s="57">
        <v>45000</v>
      </c>
      <c r="F73" s="58"/>
    </row>
    <row r="74" spans="1:6" ht="15" customHeight="1" x14ac:dyDescent="0.25">
      <c r="A74" s="37" t="s">
        <v>59</v>
      </c>
      <c r="B74" s="37"/>
      <c r="C74" s="37"/>
      <c r="E74" s="57">
        <v>-25400</v>
      </c>
      <c r="F74" s="58"/>
    </row>
    <row r="75" spans="1:6" ht="15" customHeight="1" x14ac:dyDescent="0.25">
      <c r="A75" s="39" t="s">
        <v>60</v>
      </c>
      <c r="B75" s="37"/>
      <c r="C75" s="37"/>
      <c r="E75" s="57">
        <f>13500*1.38</f>
        <v>18630</v>
      </c>
      <c r="F75" s="58" t="s">
        <v>61</v>
      </c>
    </row>
    <row r="76" spans="1:6" ht="15" customHeight="1" x14ac:dyDescent="0.25">
      <c r="A76" s="37" t="s">
        <v>62</v>
      </c>
      <c r="B76" s="37"/>
      <c r="C76" s="37"/>
      <c r="E76" s="57">
        <v>9000</v>
      </c>
      <c r="F76" s="58"/>
    </row>
    <row r="77" spans="1:6" ht="15" customHeight="1" thickBot="1" x14ac:dyDescent="0.3">
      <c r="A77" s="37"/>
      <c r="B77" s="37"/>
      <c r="C77" s="37"/>
      <c r="E77" s="94">
        <f>+SUM(E73:E76)</f>
        <v>47230</v>
      </c>
      <c r="F77" s="58"/>
    </row>
    <row r="78" spans="1:6" ht="15" customHeight="1" thickTop="1" x14ac:dyDescent="0.25">
      <c r="A78" s="37"/>
      <c r="B78" s="37"/>
      <c r="C78" s="37"/>
    </row>
    <row r="79" spans="1:6" ht="15" hidden="1" customHeight="1" x14ac:dyDescent="0.25">
      <c r="A79" s="44" t="s">
        <v>63</v>
      </c>
      <c r="B79" s="45"/>
      <c r="C79" s="45"/>
      <c r="D79" s="44"/>
      <c r="E79" s="44"/>
      <c r="F79" s="44"/>
    </row>
    <row r="80" spans="1:6" ht="15" hidden="1" customHeight="1" x14ac:dyDescent="0.25">
      <c r="A80" s="37" t="s">
        <v>64</v>
      </c>
      <c r="B80" s="37"/>
      <c r="C80" s="37"/>
    </row>
    <row r="81" spans="1:7" ht="15" hidden="1" customHeight="1" x14ac:dyDescent="0.25">
      <c r="A81" s="37"/>
      <c r="B81" s="37"/>
      <c r="C81" s="37"/>
      <c r="D81" s="57" t="s">
        <v>65</v>
      </c>
      <c r="E81" s="37">
        <v>34500</v>
      </c>
      <c r="F81" s="110"/>
      <c r="G81" s="76"/>
    </row>
    <row r="82" spans="1:7" ht="15" hidden="1" customHeight="1" x14ac:dyDescent="0.25">
      <c r="A82" s="37"/>
      <c r="B82" s="37"/>
      <c r="C82" s="37"/>
      <c r="D82" s="57" t="s">
        <v>66</v>
      </c>
      <c r="E82" s="37">
        <v>-29000</v>
      </c>
      <c r="F82" s="75"/>
      <c r="G82" s="76"/>
    </row>
    <row r="83" spans="1:7" ht="15" hidden="1" customHeight="1" x14ac:dyDescent="0.25">
      <c r="A83" s="37"/>
      <c r="B83" s="37"/>
      <c r="C83" s="37"/>
      <c r="D83" s="57" t="s">
        <v>67</v>
      </c>
      <c r="E83" s="61">
        <f>+E81+E82</f>
        <v>5500</v>
      </c>
      <c r="F83" s="75"/>
      <c r="G83" s="76"/>
    </row>
    <row r="84" spans="1:7" ht="15" hidden="1" customHeight="1" thickBot="1" x14ac:dyDescent="0.3">
      <c r="A84" s="37"/>
      <c r="B84" s="37"/>
      <c r="C84" s="37"/>
      <c r="D84" s="57" t="s">
        <v>68</v>
      </c>
      <c r="E84" s="77">
        <f>+E83/2</f>
        <v>2750</v>
      </c>
      <c r="F84" s="75">
        <f>+E84</f>
        <v>2750</v>
      </c>
      <c r="G84" s="76"/>
    </row>
    <row r="85" spans="1:7" ht="15" hidden="1" customHeight="1" thickTop="1" x14ac:dyDescent="0.25">
      <c r="A85" s="37"/>
      <c r="B85" s="37"/>
      <c r="C85" s="37"/>
      <c r="D85" s="37"/>
      <c r="E85" s="37"/>
      <c r="F85" s="78"/>
      <c r="G85" s="76"/>
    </row>
    <row r="86" spans="1:7" ht="15" hidden="1" customHeight="1" x14ac:dyDescent="0.25">
      <c r="A86" s="37" t="s">
        <v>69</v>
      </c>
      <c r="B86" s="37"/>
      <c r="C86" s="37"/>
      <c r="D86" s="37"/>
      <c r="E86" s="37"/>
      <c r="F86" s="79"/>
      <c r="G86" s="76"/>
    </row>
    <row r="87" spans="1:7" ht="15" hidden="1" customHeight="1" x14ac:dyDescent="0.25">
      <c r="A87" s="37"/>
      <c r="B87" s="37"/>
      <c r="C87" s="37"/>
      <c r="D87" s="57" t="s">
        <v>65</v>
      </c>
      <c r="E87" s="37">
        <v>1400</v>
      </c>
      <c r="F87" s="78"/>
      <c r="G87" s="76"/>
    </row>
    <row r="88" spans="1:7" ht="15" hidden="1" customHeight="1" x14ac:dyDescent="0.25">
      <c r="A88" s="37"/>
      <c r="B88" s="37"/>
      <c r="C88" s="37"/>
      <c r="D88" s="57" t="s">
        <v>66</v>
      </c>
      <c r="E88" s="37">
        <v>-1000</v>
      </c>
      <c r="F88" s="80" t="s">
        <v>70</v>
      </c>
      <c r="G88" s="76"/>
    </row>
    <row r="89" spans="1:7" ht="15" hidden="1" customHeight="1" x14ac:dyDescent="0.25">
      <c r="A89" s="37"/>
      <c r="B89" s="37"/>
      <c r="C89" s="37"/>
      <c r="D89" s="57" t="s">
        <v>67</v>
      </c>
      <c r="E89" s="61">
        <f>+E87+E88</f>
        <v>400</v>
      </c>
      <c r="F89" s="78"/>
      <c r="G89" s="76"/>
    </row>
    <row r="90" spans="1:7" ht="15" hidden="1" customHeight="1" thickBot="1" x14ac:dyDescent="0.3">
      <c r="A90" s="37"/>
      <c r="B90" s="37"/>
      <c r="C90" s="37"/>
      <c r="D90" s="57" t="s">
        <v>68</v>
      </c>
      <c r="E90" s="77">
        <f>+E89/2</f>
        <v>200</v>
      </c>
      <c r="F90" s="111">
        <f>+E90</f>
        <v>200</v>
      </c>
      <c r="G90" s="76"/>
    </row>
    <row r="91" spans="1:7" ht="15" hidden="1" customHeight="1" thickTop="1" thickBot="1" x14ac:dyDescent="0.3">
      <c r="A91" s="37"/>
      <c r="B91" s="37"/>
      <c r="C91" s="37"/>
      <c r="D91" s="37"/>
      <c r="E91" s="37"/>
      <c r="F91" s="81">
        <f>+F84+F90</f>
        <v>2950</v>
      </c>
      <c r="G91" s="76"/>
    </row>
    <row r="92" spans="1:7" ht="15" hidden="1" customHeight="1" thickTop="1" x14ac:dyDescent="0.25">
      <c r="A92" s="37"/>
      <c r="B92" s="37"/>
      <c r="C92" s="37"/>
      <c r="D92" s="37"/>
      <c r="E92" s="37"/>
      <c r="F92" s="57"/>
      <c r="G92" s="76"/>
    </row>
    <row r="93" spans="1:7" ht="15" hidden="1" customHeight="1" x14ac:dyDescent="0.25">
      <c r="A93" s="46" t="s">
        <v>71</v>
      </c>
      <c r="B93" s="47"/>
      <c r="C93" s="47"/>
      <c r="D93" s="47"/>
      <c r="E93" s="47"/>
      <c r="F93" s="47"/>
      <c r="G93" s="76"/>
    </row>
    <row r="94" spans="1:7" ht="15" hidden="1" customHeight="1" x14ac:dyDescent="0.25">
      <c r="A94" s="37" t="s">
        <v>72</v>
      </c>
      <c r="B94" s="37"/>
      <c r="C94" s="37"/>
      <c r="D94" s="37"/>
      <c r="E94" s="37"/>
      <c r="F94" s="82"/>
      <c r="G94" s="76"/>
    </row>
    <row r="95" spans="1:7" ht="15" hidden="1" customHeight="1" x14ac:dyDescent="0.25">
      <c r="A95" s="37"/>
      <c r="B95" s="37"/>
      <c r="C95" s="37"/>
      <c r="D95" s="57" t="s">
        <v>65</v>
      </c>
      <c r="E95" s="37">
        <v>1000</v>
      </c>
      <c r="F95" s="80" t="s">
        <v>70</v>
      </c>
      <c r="G95" s="38"/>
    </row>
    <row r="96" spans="1:7" ht="15" hidden="1" customHeight="1" x14ac:dyDescent="0.25">
      <c r="A96" s="37"/>
      <c r="B96" s="37"/>
      <c r="C96" s="37"/>
      <c r="D96" s="57" t="s">
        <v>66</v>
      </c>
      <c r="E96" s="37">
        <v>-1000</v>
      </c>
      <c r="F96" s="80" t="s">
        <v>70</v>
      </c>
      <c r="G96" s="38"/>
    </row>
    <row r="97" spans="1:7" ht="15" hidden="1" customHeight="1" x14ac:dyDescent="0.25">
      <c r="A97" s="37"/>
      <c r="B97" s="37"/>
      <c r="C97" s="37"/>
      <c r="D97" s="57" t="s">
        <v>67</v>
      </c>
      <c r="E97" s="61">
        <f>+E95+E96</f>
        <v>0</v>
      </c>
      <c r="F97" s="75"/>
      <c r="G97" s="38"/>
    </row>
    <row r="98" spans="1:7" ht="15" hidden="1" customHeight="1" thickBot="1" x14ac:dyDescent="0.3">
      <c r="A98" s="37"/>
      <c r="B98" s="37"/>
      <c r="C98" s="37"/>
      <c r="D98" s="57" t="s">
        <v>68</v>
      </c>
      <c r="E98" s="77">
        <f>+E97/2</f>
        <v>0</v>
      </c>
      <c r="F98" s="75">
        <f>+E98</f>
        <v>0</v>
      </c>
      <c r="G98" s="38"/>
    </row>
    <row r="99" spans="1:7" ht="15" hidden="1" customHeight="1" thickTop="1" x14ac:dyDescent="0.25">
      <c r="A99" s="37"/>
      <c r="B99" s="37"/>
      <c r="C99" s="37"/>
      <c r="D99" s="37"/>
      <c r="E99" s="37"/>
      <c r="F99" s="78"/>
      <c r="G99" s="76"/>
    </row>
    <row r="100" spans="1:7" ht="15" hidden="1" customHeight="1" x14ac:dyDescent="0.25">
      <c r="A100" s="37" t="s">
        <v>73</v>
      </c>
      <c r="B100" s="37"/>
      <c r="C100" s="37"/>
      <c r="D100" s="37"/>
      <c r="E100" s="37"/>
      <c r="F100" s="78"/>
      <c r="G100" s="76"/>
    </row>
    <row r="101" spans="1:7" ht="15" hidden="1" customHeight="1" x14ac:dyDescent="0.25">
      <c r="A101" s="37"/>
      <c r="B101" s="37"/>
      <c r="C101" s="37"/>
      <c r="D101" s="57" t="s">
        <v>65</v>
      </c>
      <c r="E101" s="37">
        <v>2500</v>
      </c>
      <c r="F101" s="80"/>
      <c r="G101" s="38"/>
    </row>
    <row r="102" spans="1:7" ht="15" hidden="1" customHeight="1" x14ac:dyDescent="0.25">
      <c r="A102" s="37"/>
      <c r="B102" s="37"/>
      <c r="C102" s="37"/>
      <c r="D102" s="57" t="s">
        <v>66</v>
      </c>
      <c r="E102" s="37">
        <v>-3500</v>
      </c>
      <c r="F102" s="80"/>
      <c r="G102" s="38"/>
    </row>
    <row r="103" spans="1:7" ht="15" hidden="1" customHeight="1" x14ac:dyDescent="0.25">
      <c r="A103" s="37"/>
      <c r="B103" s="37"/>
      <c r="C103" s="37"/>
      <c r="D103" s="57" t="s">
        <v>74</v>
      </c>
      <c r="E103" s="61">
        <f>+E101+E102</f>
        <v>-1000</v>
      </c>
      <c r="F103" s="75"/>
      <c r="G103" s="38"/>
    </row>
    <row r="104" spans="1:7" ht="15" hidden="1" customHeight="1" thickBot="1" x14ac:dyDescent="0.3">
      <c r="A104" s="37"/>
      <c r="B104" s="37"/>
      <c r="C104" s="37"/>
      <c r="D104" s="57" t="s">
        <v>75</v>
      </c>
      <c r="E104" s="77">
        <f>+E103/2</f>
        <v>-500</v>
      </c>
      <c r="F104" s="75">
        <f>+E104</f>
        <v>-500</v>
      </c>
      <c r="G104" s="38"/>
    </row>
    <row r="105" spans="1:7" ht="15" hidden="1" customHeight="1" thickTop="1" thickBot="1" x14ac:dyDescent="0.3">
      <c r="A105" s="37"/>
      <c r="B105" s="37"/>
      <c r="C105" s="37"/>
      <c r="D105" s="37"/>
      <c r="E105" s="37"/>
      <c r="F105" s="83">
        <v>0</v>
      </c>
      <c r="G105" s="60" t="s">
        <v>76</v>
      </c>
    </row>
    <row r="106" spans="1:7" ht="15" hidden="1" customHeight="1" thickTop="1" x14ac:dyDescent="0.25">
      <c r="A106" s="37"/>
      <c r="B106" s="37"/>
      <c r="C106" s="37"/>
      <c r="D106" s="37"/>
      <c r="E106" s="37"/>
      <c r="F106" s="57"/>
      <c r="G106" s="60" t="s">
        <v>77</v>
      </c>
    </row>
    <row r="107" spans="1:7" ht="15" hidden="1" customHeight="1" x14ac:dyDescent="0.25">
      <c r="A107" s="48" t="s">
        <v>78</v>
      </c>
      <c r="B107" s="49"/>
      <c r="C107" s="49"/>
      <c r="D107" s="49"/>
      <c r="E107" s="49"/>
      <c r="F107" s="49"/>
      <c r="G107" s="27" t="s">
        <v>79</v>
      </c>
    </row>
    <row r="108" spans="1:7" ht="15" hidden="1" customHeight="1" x14ac:dyDescent="0.25">
      <c r="A108" s="37" t="s">
        <v>80</v>
      </c>
      <c r="B108" s="37"/>
      <c r="C108" s="37"/>
      <c r="D108" s="37"/>
      <c r="E108" s="37"/>
      <c r="F108" s="82"/>
      <c r="G108" s="112" t="s">
        <v>81</v>
      </c>
    </row>
    <row r="109" spans="1:7" ht="15" hidden="1" customHeight="1" x14ac:dyDescent="0.25">
      <c r="A109" s="37"/>
      <c r="B109" s="37"/>
      <c r="C109" s="37"/>
      <c r="D109" s="57" t="s">
        <v>65</v>
      </c>
      <c r="E109" s="37">
        <v>4900</v>
      </c>
      <c r="F109" s="78"/>
      <c r="G109" s="76"/>
    </row>
    <row r="110" spans="1:7" ht="15" hidden="1" customHeight="1" x14ac:dyDescent="0.25">
      <c r="A110" s="37"/>
      <c r="B110" s="37"/>
      <c r="C110" s="37"/>
      <c r="D110" s="57" t="s">
        <v>66</v>
      </c>
      <c r="E110" s="37">
        <v>-7500</v>
      </c>
      <c r="F110" s="78"/>
      <c r="G110" s="76"/>
    </row>
    <row r="111" spans="1:7" ht="15" hidden="1" customHeight="1" x14ac:dyDescent="0.25">
      <c r="A111" s="37"/>
      <c r="B111" s="37"/>
      <c r="C111" s="37"/>
      <c r="D111" s="57" t="s">
        <v>74</v>
      </c>
      <c r="E111" s="61">
        <f>+E109+E110</f>
        <v>-2600</v>
      </c>
      <c r="F111" s="78"/>
      <c r="G111" s="76"/>
    </row>
    <row r="112" spans="1:7" ht="15" hidden="1" customHeight="1" thickBot="1" x14ac:dyDescent="0.3">
      <c r="A112" s="37"/>
      <c r="B112" s="37"/>
      <c r="C112" s="37"/>
      <c r="D112" s="57" t="s">
        <v>75</v>
      </c>
      <c r="E112" s="77">
        <f>+E111/2</f>
        <v>-1300</v>
      </c>
      <c r="F112" s="78">
        <f>+E112</f>
        <v>-1300</v>
      </c>
      <c r="G112" s="76"/>
    </row>
    <row r="113" spans="1:8" ht="15" hidden="1" customHeight="1" thickTop="1" x14ac:dyDescent="0.25">
      <c r="A113" s="37"/>
      <c r="B113" s="37"/>
      <c r="C113" s="37"/>
      <c r="D113" s="37"/>
      <c r="E113" s="37"/>
      <c r="F113" s="78"/>
      <c r="G113" s="76"/>
    </row>
    <row r="114" spans="1:8" ht="15" hidden="1" customHeight="1" x14ac:dyDescent="0.25">
      <c r="A114" s="37" t="s">
        <v>82</v>
      </c>
      <c r="B114" s="37"/>
      <c r="C114" s="37"/>
      <c r="D114" s="37"/>
      <c r="E114" s="37"/>
      <c r="F114" s="78"/>
      <c r="G114" s="76"/>
    </row>
    <row r="115" spans="1:8" ht="15" hidden="1" customHeight="1" x14ac:dyDescent="0.25">
      <c r="A115" s="37" t="s">
        <v>83</v>
      </c>
      <c r="B115" s="37"/>
      <c r="C115" s="37"/>
      <c r="D115" s="37"/>
      <c r="E115" s="37"/>
      <c r="F115" s="78"/>
      <c r="G115" s="76"/>
    </row>
    <row r="116" spans="1:8" ht="15" hidden="1" customHeight="1" x14ac:dyDescent="0.25">
      <c r="A116" s="37"/>
      <c r="B116" s="37"/>
      <c r="C116" s="37"/>
      <c r="D116" s="57" t="s">
        <v>65</v>
      </c>
      <c r="E116" s="37">
        <v>0</v>
      </c>
      <c r="F116" s="78"/>
      <c r="G116" s="76"/>
    </row>
    <row r="117" spans="1:8" ht="15" hidden="1" customHeight="1" x14ac:dyDescent="0.25">
      <c r="A117" s="37"/>
      <c r="B117" s="37"/>
      <c r="C117" s="37"/>
      <c r="D117" s="57" t="s">
        <v>66</v>
      </c>
      <c r="E117" s="37">
        <v>-14000</v>
      </c>
      <c r="F117" s="78"/>
      <c r="G117" s="76"/>
    </row>
    <row r="118" spans="1:8" ht="15" hidden="1" customHeight="1" x14ac:dyDescent="0.25">
      <c r="A118" s="37"/>
      <c r="B118" s="37"/>
      <c r="C118" s="37"/>
      <c r="D118" s="57" t="s">
        <v>74</v>
      </c>
      <c r="E118" s="61">
        <f>+E116+E117</f>
        <v>-14000</v>
      </c>
      <c r="F118" s="78"/>
      <c r="G118" s="76"/>
    </row>
    <row r="119" spans="1:8" ht="15" hidden="1" customHeight="1" thickBot="1" x14ac:dyDescent="0.3">
      <c r="A119" s="37"/>
      <c r="B119" s="37"/>
      <c r="C119" s="37"/>
      <c r="D119" s="57" t="s">
        <v>75</v>
      </c>
      <c r="E119" s="77">
        <f>+E118/2</f>
        <v>-7000</v>
      </c>
      <c r="F119" s="78">
        <f>+E119</f>
        <v>-7000</v>
      </c>
      <c r="G119" s="76"/>
    </row>
    <row r="120" spans="1:8" ht="15" hidden="1" customHeight="1" thickTop="1" x14ac:dyDescent="0.25">
      <c r="A120" s="37"/>
      <c r="B120" s="37"/>
      <c r="C120" s="37"/>
      <c r="D120" s="37"/>
      <c r="E120" s="37"/>
      <c r="F120" s="78"/>
      <c r="G120" s="76"/>
    </row>
    <row r="121" spans="1:8" ht="15" hidden="1" customHeight="1" x14ac:dyDescent="0.25">
      <c r="A121" s="37" t="s">
        <v>84</v>
      </c>
      <c r="B121" s="37"/>
      <c r="C121" s="37"/>
      <c r="D121" s="37"/>
      <c r="E121" s="37"/>
      <c r="F121" s="78"/>
      <c r="G121" s="76"/>
    </row>
    <row r="122" spans="1:8" ht="15" hidden="1" customHeight="1" x14ac:dyDescent="0.25">
      <c r="A122" s="37"/>
      <c r="B122" s="37"/>
      <c r="C122" s="37"/>
      <c r="D122" s="57" t="s">
        <v>65</v>
      </c>
      <c r="E122" s="37">
        <v>7000</v>
      </c>
      <c r="F122" s="78"/>
      <c r="G122" s="76"/>
    </row>
    <row r="123" spans="1:8" ht="15" hidden="1" customHeight="1" x14ac:dyDescent="0.25">
      <c r="A123" s="37"/>
      <c r="B123" s="37"/>
      <c r="C123" s="37"/>
      <c r="D123" s="57" t="s">
        <v>66</v>
      </c>
      <c r="E123" s="37">
        <v>-22000</v>
      </c>
      <c r="F123" s="78"/>
      <c r="G123" s="76"/>
    </row>
    <row r="124" spans="1:8" ht="15" hidden="1" customHeight="1" x14ac:dyDescent="0.25">
      <c r="A124" s="37"/>
      <c r="B124" s="37"/>
      <c r="C124" s="37"/>
      <c r="D124" s="57" t="s">
        <v>74</v>
      </c>
      <c r="E124" s="61">
        <f>+E122+E123</f>
        <v>-15000</v>
      </c>
      <c r="F124" s="78"/>
      <c r="G124" s="76"/>
    </row>
    <row r="125" spans="1:8" ht="15" hidden="1" customHeight="1" thickBot="1" x14ac:dyDescent="0.3">
      <c r="A125" s="37"/>
      <c r="B125" s="37"/>
      <c r="C125" s="37"/>
      <c r="D125" s="57" t="s">
        <v>75</v>
      </c>
      <c r="E125" s="77">
        <f>+E124/2</f>
        <v>-7500</v>
      </c>
      <c r="F125" s="78">
        <v>0</v>
      </c>
      <c r="G125" s="60"/>
      <c r="H125" s="60" t="s">
        <v>127</v>
      </c>
    </row>
    <row r="126" spans="1:8" ht="15" hidden="1" customHeight="1" thickTop="1" thickBot="1" x14ac:dyDescent="0.3">
      <c r="A126" s="37"/>
      <c r="B126" s="37"/>
      <c r="C126" s="37"/>
      <c r="D126" s="57"/>
      <c r="E126" s="57"/>
      <c r="F126" s="84">
        <f>SUM(F108:F125)</f>
        <v>-8300</v>
      </c>
      <c r="G126" s="60"/>
      <c r="H126" s="60" t="s">
        <v>128</v>
      </c>
    </row>
    <row r="127" spans="1:8" s="117" customFormat="1" ht="15" hidden="1" customHeight="1" thickTop="1" x14ac:dyDescent="0.25">
      <c r="A127" s="114"/>
      <c r="B127" s="114"/>
      <c r="C127" s="114"/>
      <c r="D127" s="115"/>
      <c r="E127" s="115"/>
      <c r="F127" s="116"/>
      <c r="G127" s="60"/>
    </row>
    <row r="128" spans="1:8" ht="15" hidden="1" customHeight="1" x14ac:dyDescent="0.25">
      <c r="A128" s="105" t="s">
        <v>85</v>
      </c>
      <c r="B128" s="106"/>
      <c r="C128" s="106"/>
      <c r="D128" s="107"/>
      <c r="E128" s="107"/>
      <c r="F128" s="107"/>
      <c r="G128" s="60"/>
    </row>
    <row r="129" spans="1:7" ht="15" hidden="1" customHeight="1" x14ac:dyDescent="0.25">
      <c r="A129" s="37" t="s">
        <v>82</v>
      </c>
      <c r="B129" s="37"/>
      <c r="C129" s="37"/>
      <c r="D129" s="37"/>
      <c r="E129" s="37"/>
      <c r="F129" s="57"/>
      <c r="G129" s="60"/>
    </row>
    <row r="130" spans="1:7" ht="15" hidden="1" customHeight="1" x14ac:dyDescent="0.25">
      <c r="A130" s="37" t="s">
        <v>83</v>
      </c>
      <c r="B130" s="37"/>
      <c r="C130" s="37"/>
      <c r="D130" s="37"/>
      <c r="E130" s="37"/>
      <c r="F130" s="57"/>
      <c r="G130" s="60"/>
    </row>
    <row r="131" spans="1:7" ht="15" hidden="1" customHeight="1" x14ac:dyDescent="0.25">
      <c r="A131" s="37"/>
      <c r="B131" s="37"/>
      <c r="C131" s="37"/>
      <c r="D131" s="57" t="s">
        <v>65</v>
      </c>
      <c r="E131" s="37">
        <f>+E116</f>
        <v>0</v>
      </c>
      <c r="F131" s="57"/>
      <c r="G131" s="60"/>
    </row>
    <row r="132" spans="1:7" ht="15" hidden="1" customHeight="1" x14ac:dyDescent="0.25">
      <c r="A132" s="37"/>
      <c r="B132" s="37"/>
      <c r="C132" s="37"/>
      <c r="D132" s="57" t="s">
        <v>66</v>
      </c>
      <c r="E132" s="37">
        <f>+E117</f>
        <v>-14000</v>
      </c>
      <c r="F132" s="57"/>
      <c r="G132" s="60"/>
    </row>
    <row r="133" spans="1:7" ht="15" hidden="1" customHeight="1" x14ac:dyDescent="0.25">
      <c r="A133" s="37"/>
      <c r="B133" s="37"/>
      <c r="C133" s="37"/>
      <c r="D133" s="57" t="s">
        <v>74</v>
      </c>
      <c r="E133" s="61">
        <f>+E131+E132</f>
        <v>-14000</v>
      </c>
      <c r="F133" s="57"/>
      <c r="G133" s="60"/>
    </row>
    <row r="134" spans="1:7" ht="15" hidden="1" customHeight="1" thickBot="1" x14ac:dyDescent="0.3">
      <c r="A134" s="37"/>
      <c r="B134" s="37"/>
      <c r="C134" s="37"/>
      <c r="D134" s="57" t="s">
        <v>75</v>
      </c>
      <c r="E134" s="77">
        <f>+E133/2</f>
        <v>-7000</v>
      </c>
      <c r="F134" s="107">
        <f>+E134</f>
        <v>-7000</v>
      </c>
      <c r="G134" s="37"/>
    </row>
    <row r="135" spans="1:7" ht="15" customHeight="1" x14ac:dyDescent="0.25">
      <c r="A135" s="37"/>
      <c r="B135" s="37"/>
      <c r="C135" s="37"/>
    </row>
  </sheetData>
  <mergeCells count="9">
    <mergeCell ref="G9:H10"/>
    <mergeCell ref="F15:F22"/>
    <mergeCell ref="D69:E69"/>
    <mergeCell ref="A3:B4"/>
    <mergeCell ref="F3:F4"/>
    <mergeCell ref="A6:B7"/>
    <mergeCell ref="F6:F7"/>
    <mergeCell ref="A9:B10"/>
    <mergeCell ref="F9:F10"/>
  </mergeCells>
  <pageMargins left="0.98425196850393704" right="0.98425196850393704" top="0.98425196850393704" bottom="0.98425196850393704" header="0.51181102362204722" footer="0.51181102362204722"/>
  <pageSetup scale="77" fitToHeight="0" orientation="portrait" r:id="rId1"/>
  <headerFooter alignWithMargins="0"/>
  <rowBreaks count="2" manualBreakCount="2">
    <brk id="38" max="7" man="1"/>
    <brk id="78" max="7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1"/>
  <sheetViews>
    <sheetView zoomScale="130" zoomScaleNormal="130" workbookViewId="0">
      <selection activeCell="E45" sqref="E45"/>
    </sheetView>
  </sheetViews>
  <sheetFormatPr baseColWidth="10" defaultColWidth="11.5546875" defaultRowHeight="15" x14ac:dyDescent="0.25"/>
  <cols>
    <col min="1" max="1" width="6.21875" style="7" customWidth="1"/>
    <col min="2" max="3" width="11.5546875" style="8"/>
    <col min="4" max="4" width="19.5546875" style="8" customWidth="1"/>
    <col min="5" max="5" width="10.6640625" style="8" customWidth="1"/>
    <col min="6" max="6" width="13.33203125" style="9" customWidth="1"/>
    <col min="7" max="7" width="2.33203125" style="8" customWidth="1"/>
    <col min="8" max="16384" width="11.5546875" style="8"/>
  </cols>
  <sheetData>
    <row r="1" spans="1:6" ht="18.75" x14ac:dyDescent="0.3">
      <c r="B1" s="3"/>
      <c r="C1" s="3"/>
      <c r="D1" s="3"/>
      <c r="E1" s="3"/>
      <c r="F1" s="3"/>
    </row>
    <row r="2" spans="1:6" ht="18.75" x14ac:dyDescent="0.3">
      <c r="B2" s="3"/>
      <c r="C2" s="3"/>
      <c r="D2" s="3"/>
      <c r="E2" s="3"/>
      <c r="F2" s="3"/>
    </row>
    <row r="3" spans="1:6" ht="15.75" x14ac:dyDescent="0.25">
      <c r="A3" s="5" t="s">
        <v>86</v>
      </c>
      <c r="B3" s="1"/>
      <c r="C3" s="1"/>
      <c r="D3" s="1"/>
      <c r="E3" s="1"/>
      <c r="F3" s="2"/>
    </row>
    <row r="4" spans="1:6" ht="15.75" x14ac:dyDescent="0.25">
      <c r="B4" s="4" t="s">
        <v>87</v>
      </c>
      <c r="C4" s="4"/>
      <c r="D4" s="4"/>
      <c r="E4" s="4"/>
      <c r="F4" s="4">
        <v>42961</v>
      </c>
    </row>
    <row r="5" spans="1:6" ht="15.75" x14ac:dyDescent="0.25">
      <c r="A5" s="13" t="s">
        <v>88</v>
      </c>
      <c r="C5" s="4"/>
      <c r="D5" s="4"/>
      <c r="E5" s="4"/>
      <c r="F5" s="4"/>
    </row>
    <row r="6" spans="1:6" ht="15.75" x14ac:dyDescent="0.25">
      <c r="A6" s="34" t="s">
        <v>89</v>
      </c>
      <c r="B6" s="4" t="s">
        <v>90</v>
      </c>
      <c r="C6" s="4"/>
      <c r="D6" s="4"/>
      <c r="E6" s="4">
        <v>12131</v>
      </c>
      <c r="F6" s="35"/>
    </row>
    <row r="7" spans="1:6" ht="15.75" x14ac:dyDescent="0.25">
      <c r="B7" s="4" t="s">
        <v>91</v>
      </c>
      <c r="C7" s="4"/>
      <c r="D7" s="4"/>
      <c r="E7" s="26">
        <v>24588</v>
      </c>
      <c r="F7" s="4"/>
    </row>
    <row r="8" spans="1:6" ht="15.75" x14ac:dyDescent="0.25">
      <c r="B8" s="4" t="s">
        <v>92</v>
      </c>
      <c r="C8" s="4"/>
      <c r="D8" s="4"/>
      <c r="E8" s="4">
        <v>1000</v>
      </c>
      <c r="F8" s="4"/>
    </row>
    <row r="9" spans="1:6" ht="15.75" x14ac:dyDescent="0.25">
      <c r="B9" s="4" t="s">
        <v>93</v>
      </c>
      <c r="C9" s="4"/>
      <c r="D9" s="4"/>
      <c r="E9" s="4">
        <v>537</v>
      </c>
      <c r="F9" s="4"/>
    </row>
    <row r="10" spans="1:6" ht="15.75" x14ac:dyDescent="0.25">
      <c r="B10" s="4" t="s">
        <v>94</v>
      </c>
      <c r="C10" s="4"/>
      <c r="D10" s="4"/>
      <c r="E10" s="33">
        <v>470</v>
      </c>
      <c r="F10" s="4"/>
    </row>
    <row r="11" spans="1:6" ht="15.75" x14ac:dyDescent="0.25">
      <c r="B11" s="4" t="s">
        <v>95</v>
      </c>
      <c r="C11" s="4"/>
      <c r="D11" s="4"/>
      <c r="E11" s="4">
        <v>5845</v>
      </c>
      <c r="F11" s="4"/>
    </row>
    <row r="12" spans="1:6" ht="15.75" x14ac:dyDescent="0.25">
      <c r="B12" s="4" t="s">
        <v>96</v>
      </c>
      <c r="C12" s="4"/>
      <c r="D12" s="4"/>
      <c r="E12" s="29">
        <v>3772</v>
      </c>
      <c r="F12" s="4"/>
    </row>
    <row r="13" spans="1:6" ht="15.75" x14ac:dyDescent="0.25">
      <c r="B13" s="4" t="s">
        <v>97</v>
      </c>
      <c r="C13" s="4"/>
      <c r="D13" s="4"/>
      <c r="E13" s="4">
        <v>620</v>
      </c>
      <c r="F13" s="4"/>
    </row>
    <row r="14" spans="1:6" ht="15.75" x14ac:dyDescent="0.25">
      <c r="B14" s="4" t="s">
        <v>98</v>
      </c>
      <c r="C14" s="4"/>
      <c r="D14" s="4"/>
      <c r="E14" s="32">
        <f>+E46</f>
        <v>422.2800000000002</v>
      </c>
      <c r="F14" s="28" t="s">
        <v>99</v>
      </c>
    </row>
    <row r="15" spans="1:6" ht="15.75" x14ac:dyDescent="0.25">
      <c r="B15" s="4" t="s">
        <v>100</v>
      </c>
      <c r="C15" s="4"/>
      <c r="D15" s="4"/>
      <c r="E15" s="4">
        <v>8856</v>
      </c>
      <c r="F15" s="4"/>
    </row>
    <row r="16" spans="1:6" ht="15.75" x14ac:dyDescent="0.25">
      <c r="B16" s="4" t="s">
        <v>101</v>
      </c>
      <c r="C16" s="4"/>
      <c r="D16" s="4"/>
      <c r="E16" s="4">
        <v>350</v>
      </c>
      <c r="F16" s="4"/>
    </row>
    <row r="17" spans="1:6" ht="15.75" x14ac:dyDescent="0.25">
      <c r="B17" s="4" t="s">
        <v>102</v>
      </c>
      <c r="C17" s="4"/>
      <c r="D17" s="4"/>
      <c r="E17" s="11">
        <v>3920</v>
      </c>
      <c r="F17" s="4">
        <f>SUM(E6:E17)</f>
        <v>62511.28</v>
      </c>
    </row>
    <row r="18" spans="1:6" ht="15.75" x14ac:dyDescent="0.25">
      <c r="A18" s="13" t="s">
        <v>103</v>
      </c>
      <c r="B18" s="6"/>
      <c r="C18" s="4"/>
      <c r="D18" s="4"/>
      <c r="E18" s="4"/>
      <c r="F18" s="4"/>
    </row>
    <row r="19" spans="1:6" ht="15.75" x14ac:dyDescent="0.25">
      <c r="A19" s="34" t="s">
        <v>104</v>
      </c>
      <c r="B19" s="4" t="s">
        <v>105</v>
      </c>
      <c r="C19" s="4"/>
      <c r="D19" s="4"/>
      <c r="E19" s="4">
        <v>-3658</v>
      </c>
      <c r="F19" s="4"/>
    </row>
    <row r="20" spans="1:6" ht="15.75" x14ac:dyDescent="0.25">
      <c r="B20" s="4" t="s">
        <v>106</v>
      </c>
      <c r="C20" s="4"/>
      <c r="D20" s="4"/>
      <c r="E20" s="26">
        <v>-12650</v>
      </c>
      <c r="F20" s="4"/>
    </row>
    <row r="21" spans="1:6" ht="15.75" x14ac:dyDescent="0.25">
      <c r="B21" s="4" t="s">
        <v>107</v>
      </c>
      <c r="C21" s="4"/>
      <c r="D21" s="4"/>
      <c r="E21" s="33">
        <v>-5400</v>
      </c>
      <c r="F21" s="4">
        <f>SUM(E19:E21)</f>
        <v>-21708</v>
      </c>
    </row>
    <row r="23" spans="1:6" ht="16.5" thickBot="1" x14ac:dyDescent="0.3">
      <c r="B23" s="1" t="s">
        <v>108</v>
      </c>
      <c r="F23" s="12">
        <f>SUM(F4:F21)</f>
        <v>83764.28</v>
      </c>
    </row>
    <row r="24" spans="1:6" ht="16.5" thickTop="1" x14ac:dyDescent="0.25">
      <c r="B24" s="1"/>
      <c r="F24" s="14"/>
    </row>
    <row r="25" spans="1:6" x14ac:dyDescent="0.25">
      <c r="F25" s="10"/>
    </row>
    <row r="26" spans="1:6" ht="15.75" x14ac:dyDescent="0.25">
      <c r="A26" s="5" t="s">
        <v>109</v>
      </c>
    </row>
    <row r="27" spans="1:6" ht="16.5" thickBot="1" x14ac:dyDescent="0.3">
      <c r="B27" s="1" t="s">
        <v>110</v>
      </c>
      <c r="C27" s="1"/>
      <c r="D27" s="1"/>
      <c r="E27" s="1"/>
      <c r="F27" s="12">
        <v>3658</v>
      </c>
    </row>
    <row r="28" spans="1:6" ht="16.5" thickTop="1" x14ac:dyDescent="0.25">
      <c r="B28" s="27" t="s">
        <v>111</v>
      </c>
    </row>
    <row r="31" spans="1:6" ht="15.75" x14ac:dyDescent="0.25">
      <c r="A31" s="15" t="s">
        <v>7</v>
      </c>
      <c r="B31" s="1"/>
      <c r="C31" s="1"/>
      <c r="D31" s="1"/>
      <c r="E31" s="1"/>
      <c r="F31" s="2"/>
    </row>
    <row r="32" spans="1:6" ht="15.75" x14ac:dyDescent="0.25">
      <c r="A32" s="1" t="s">
        <v>112</v>
      </c>
      <c r="B32" s="1"/>
      <c r="C32" s="1"/>
      <c r="D32" s="1"/>
      <c r="E32" s="1"/>
      <c r="F32" s="2"/>
    </row>
    <row r="33" spans="1:6" ht="15.75" x14ac:dyDescent="0.25">
      <c r="A33" s="1" t="s">
        <v>113</v>
      </c>
      <c r="B33" s="1"/>
      <c r="C33" s="1"/>
      <c r="D33" s="1"/>
      <c r="E33" s="29">
        <f>5029*9/12</f>
        <v>3771.75</v>
      </c>
      <c r="F33" s="2"/>
    </row>
    <row r="34" spans="1:6" ht="15.75" x14ac:dyDescent="0.25">
      <c r="A34" s="1"/>
      <c r="B34" s="1"/>
      <c r="C34" s="1"/>
      <c r="D34" s="1"/>
      <c r="E34" s="4"/>
      <c r="F34" s="2"/>
    </row>
    <row r="35" spans="1:6" ht="15.75" x14ac:dyDescent="0.25">
      <c r="A35" s="15" t="s">
        <v>13</v>
      </c>
      <c r="B35" s="1"/>
      <c r="C35" s="1"/>
      <c r="D35" s="1"/>
      <c r="E35" s="4"/>
      <c r="F35" s="2"/>
    </row>
    <row r="36" spans="1:6" ht="15.75" x14ac:dyDescent="0.25">
      <c r="A36" s="134" t="s">
        <v>114</v>
      </c>
      <c r="B36" s="134"/>
      <c r="C36" s="134"/>
      <c r="D36" s="134"/>
      <c r="E36" s="134"/>
      <c r="F36" s="2"/>
    </row>
    <row r="37" spans="1:6" ht="15.75" x14ac:dyDescent="0.25">
      <c r="A37" s="134"/>
      <c r="B37" s="134"/>
      <c r="C37" s="134"/>
      <c r="D37" s="134"/>
      <c r="E37" s="134"/>
      <c r="F37" s="2"/>
    </row>
    <row r="38" spans="1:6" ht="15.75" x14ac:dyDescent="0.25">
      <c r="A38" s="16"/>
      <c r="B38" s="16"/>
      <c r="C38" s="16"/>
      <c r="D38" s="16"/>
      <c r="E38" s="16"/>
      <c r="F38" s="2"/>
    </row>
    <row r="39" spans="1:6" ht="15.75" x14ac:dyDescent="0.25">
      <c r="A39" s="15" t="s">
        <v>15</v>
      </c>
      <c r="B39" s="1"/>
      <c r="C39" s="1"/>
      <c r="D39" s="1"/>
      <c r="E39" s="1"/>
      <c r="F39" s="2"/>
    </row>
    <row r="40" spans="1:6" ht="15.75" x14ac:dyDescent="0.25">
      <c r="A40" s="1" t="s">
        <v>115</v>
      </c>
      <c r="B40" s="1"/>
      <c r="C40" s="1"/>
      <c r="D40" s="1"/>
      <c r="E40" s="1"/>
      <c r="F40" s="2"/>
    </row>
    <row r="41" spans="1:6" ht="15.75" x14ac:dyDescent="0.25">
      <c r="A41" s="1" t="s">
        <v>116</v>
      </c>
      <c r="B41" s="1"/>
      <c r="C41" s="1"/>
      <c r="D41" s="1"/>
      <c r="E41" s="1"/>
      <c r="F41" s="2"/>
    </row>
    <row r="42" spans="1:6" ht="15.75" x14ac:dyDescent="0.25">
      <c r="A42" s="1" t="s">
        <v>117</v>
      </c>
      <c r="B42" s="1"/>
      <c r="C42" s="1"/>
      <c r="D42" s="1"/>
      <c r="E42" s="4">
        <v>1863</v>
      </c>
      <c r="F42" s="25" t="s">
        <v>118</v>
      </c>
    </row>
    <row r="43" spans="1:6" ht="15.75" x14ac:dyDescent="0.25">
      <c r="A43" s="17" t="s">
        <v>119</v>
      </c>
      <c r="B43" s="18"/>
      <c r="C43" s="18"/>
      <c r="D43" s="18"/>
      <c r="E43" s="19"/>
      <c r="F43" s="2"/>
    </row>
    <row r="44" spans="1:6" ht="15.75" x14ac:dyDescent="0.25">
      <c r="A44" s="20"/>
      <c r="B44" s="1" t="s">
        <v>120</v>
      </c>
      <c r="C44" s="1"/>
      <c r="D44" s="1"/>
      <c r="E44" s="21"/>
      <c r="F44" s="31">
        <f>1863/0.75</f>
        <v>2484</v>
      </c>
    </row>
    <row r="45" spans="1:6" ht="15.75" x14ac:dyDescent="0.25">
      <c r="A45" s="22"/>
      <c r="B45" s="23" t="s">
        <v>121</v>
      </c>
      <c r="C45" s="23"/>
      <c r="D45" s="23"/>
      <c r="E45" s="24">
        <f>-F44*0.58</f>
        <v>-1440.7199999999998</v>
      </c>
      <c r="F45" s="25" t="s">
        <v>122</v>
      </c>
    </row>
    <row r="46" spans="1:6" ht="16.5" thickBot="1" x14ac:dyDescent="0.3">
      <c r="A46" s="1" t="s">
        <v>123</v>
      </c>
      <c r="B46" s="1"/>
      <c r="C46" s="1"/>
      <c r="D46" s="1"/>
      <c r="E46" s="30">
        <f>SUM(E42:E45)</f>
        <v>422.2800000000002</v>
      </c>
      <c r="F46" s="25" t="s">
        <v>99</v>
      </c>
    </row>
    <row r="47" spans="1:6" ht="16.5" thickTop="1" x14ac:dyDescent="0.25">
      <c r="A47" s="1"/>
      <c r="B47" s="1"/>
      <c r="C47" s="1"/>
      <c r="D47" s="1"/>
      <c r="E47" s="1"/>
      <c r="F47" s="2"/>
    </row>
    <row r="48" spans="1:6" ht="15.75" x14ac:dyDescent="0.25">
      <c r="A48" s="15" t="s">
        <v>17</v>
      </c>
      <c r="B48" s="1"/>
      <c r="C48" s="1"/>
      <c r="D48" s="1"/>
      <c r="E48" s="1"/>
      <c r="F48" s="2"/>
    </row>
    <row r="49" spans="1:6" ht="15.75" x14ac:dyDescent="0.25">
      <c r="A49" s="1" t="s">
        <v>124</v>
      </c>
      <c r="B49" s="1"/>
      <c r="C49" s="1"/>
      <c r="D49" s="1"/>
      <c r="E49" s="1"/>
      <c r="F49" s="2"/>
    </row>
    <row r="50" spans="1:6" ht="15.75" x14ac:dyDescent="0.25">
      <c r="A50" s="1" t="s">
        <v>125</v>
      </c>
      <c r="B50" s="1"/>
      <c r="C50" s="1"/>
      <c r="D50" s="1"/>
      <c r="E50" s="1"/>
      <c r="F50" s="2"/>
    </row>
    <row r="51" spans="1:6" ht="15.75" x14ac:dyDescent="0.25">
      <c r="A51" s="1" t="s">
        <v>126</v>
      </c>
      <c r="B51" s="1"/>
      <c r="C51" s="1"/>
      <c r="D51" s="1"/>
      <c r="E51" s="1"/>
      <c r="F51" s="2"/>
    </row>
    <row r="52" spans="1:6" ht="15.75" x14ac:dyDescent="0.25">
      <c r="A52" s="1"/>
      <c r="B52" s="1"/>
      <c r="C52" s="1"/>
      <c r="D52" s="1"/>
      <c r="E52" s="1"/>
      <c r="F52" s="2"/>
    </row>
    <row r="53" spans="1:6" ht="15.75" x14ac:dyDescent="0.25">
      <c r="A53" s="1"/>
      <c r="B53" s="1"/>
      <c r="C53" s="1"/>
      <c r="D53" s="1"/>
      <c r="E53" s="1"/>
      <c r="F53" s="2"/>
    </row>
    <row r="54" spans="1:6" ht="15.75" x14ac:dyDescent="0.25">
      <c r="A54" s="1"/>
      <c r="B54" s="1"/>
      <c r="C54" s="1"/>
      <c r="D54" s="1"/>
      <c r="E54" s="1"/>
      <c r="F54" s="2"/>
    </row>
    <row r="55" spans="1:6" ht="15.75" x14ac:dyDescent="0.25">
      <c r="A55" s="1"/>
      <c r="B55" s="1"/>
      <c r="C55" s="1"/>
      <c r="D55" s="1"/>
      <c r="E55" s="1"/>
      <c r="F55" s="2"/>
    </row>
    <row r="56" spans="1:6" ht="15.75" x14ac:dyDescent="0.25">
      <c r="A56" s="1"/>
      <c r="B56" s="1"/>
      <c r="C56" s="1"/>
      <c r="D56" s="1"/>
      <c r="E56" s="1"/>
      <c r="F56" s="2"/>
    </row>
    <row r="57" spans="1:6" ht="15.75" x14ac:dyDescent="0.25">
      <c r="A57" s="1"/>
      <c r="B57" s="1"/>
      <c r="C57" s="1"/>
      <c r="D57" s="1"/>
      <c r="E57" s="1"/>
      <c r="F57" s="2"/>
    </row>
    <row r="58" spans="1:6" ht="15.75" x14ac:dyDescent="0.25">
      <c r="A58" s="1"/>
      <c r="B58" s="1"/>
      <c r="C58" s="1"/>
      <c r="D58" s="1"/>
      <c r="E58" s="1"/>
      <c r="F58" s="2"/>
    </row>
    <row r="59" spans="1:6" ht="15.75" x14ac:dyDescent="0.25">
      <c r="A59" s="1"/>
      <c r="B59" s="1"/>
      <c r="C59" s="1"/>
      <c r="D59" s="1"/>
      <c r="E59" s="1"/>
      <c r="F59" s="2"/>
    </row>
    <row r="60" spans="1:6" ht="15.75" x14ac:dyDescent="0.25">
      <c r="A60" s="1"/>
      <c r="B60" s="1"/>
      <c r="C60" s="1"/>
      <c r="D60" s="1"/>
      <c r="E60" s="1"/>
      <c r="F60" s="2"/>
    </row>
    <row r="61" spans="1:6" ht="15.75" x14ac:dyDescent="0.25">
      <c r="A61" s="1"/>
      <c r="B61" s="1"/>
      <c r="C61" s="1"/>
      <c r="D61" s="1"/>
      <c r="E61" s="1"/>
      <c r="F61" s="2"/>
    </row>
    <row r="62" spans="1:6" ht="15.75" x14ac:dyDescent="0.25">
      <c r="A62" s="1"/>
      <c r="B62" s="1"/>
      <c r="C62" s="1"/>
      <c r="D62" s="1"/>
      <c r="E62" s="1"/>
      <c r="F62" s="2"/>
    </row>
    <row r="63" spans="1:6" ht="15.75" x14ac:dyDescent="0.25">
      <c r="A63" s="1"/>
      <c r="B63" s="1"/>
      <c r="C63" s="1"/>
      <c r="D63" s="1"/>
      <c r="E63" s="1"/>
      <c r="F63" s="2"/>
    </row>
    <row r="64" spans="1:6" ht="15.75" x14ac:dyDescent="0.25">
      <c r="A64" s="1"/>
      <c r="B64" s="1"/>
      <c r="C64" s="1"/>
      <c r="D64" s="1"/>
      <c r="E64" s="1"/>
      <c r="F64" s="2"/>
    </row>
    <row r="65" spans="1:6" ht="15.75" x14ac:dyDescent="0.25">
      <c r="A65" s="1"/>
      <c r="B65" s="1"/>
      <c r="C65" s="1"/>
      <c r="D65" s="1"/>
      <c r="E65" s="1"/>
      <c r="F65" s="2"/>
    </row>
    <row r="66" spans="1:6" ht="15.75" x14ac:dyDescent="0.25">
      <c r="A66" s="1"/>
      <c r="B66" s="1"/>
      <c r="C66" s="1"/>
      <c r="D66" s="1"/>
      <c r="E66" s="1"/>
      <c r="F66" s="2"/>
    </row>
    <row r="67" spans="1:6" ht="15.75" x14ac:dyDescent="0.25">
      <c r="A67" s="1"/>
      <c r="B67" s="1"/>
      <c r="C67" s="1"/>
      <c r="D67" s="1"/>
      <c r="E67" s="1"/>
      <c r="F67" s="2"/>
    </row>
    <row r="68" spans="1:6" ht="15.75" x14ac:dyDescent="0.25">
      <c r="A68" s="1"/>
      <c r="B68" s="1"/>
      <c r="C68" s="1"/>
      <c r="D68" s="1"/>
      <c r="E68" s="1"/>
      <c r="F68" s="2"/>
    </row>
    <row r="69" spans="1:6" ht="15.75" x14ac:dyDescent="0.25">
      <c r="A69" s="1"/>
      <c r="B69" s="1"/>
      <c r="C69" s="1"/>
      <c r="D69" s="1"/>
      <c r="E69" s="1"/>
      <c r="F69" s="2"/>
    </row>
    <row r="70" spans="1:6" ht="15.75" x14ac:dyDescent="0.25">
      <c r="A70" s="1"/>
      <c r="B70" s="1"/>
      <c r="C70" s="1"/>
      <c r="D70" s="1"/>
      <c r="E70" s="1"/>
      <c r="F70" s="2"/>
    </row>
    <row r="71" spans="1:6" ht="15.75" x14ac:dyDescent="0.25">
      <c r="A71" s="1"/>
      <c r="B71" s="1"/>
      <c r="C71" s="1"/>
      <c r="D71" s="1"/>
      <c r="E71" s="1"/>
      <c r="F71" s="2"/>
    </row>
    <row r="72" spans="1:6" ht="15.75" x14ac:dyDescent="0.25">
      <c r="A72" s="1"/>
      <c r="B72" s="1"/>
      <c r="C72" s="1"/>
      <c r="D72" s="1"/>
      <c r="E72" s="1"/>
      <c r="F72" s="2"/>
    </row>
    <row r="73" spans="1:6" ht="15.75" x14ac:dyDescent="0.25">
      <c r="A73" s="1"/>
      <c r="B73" s="1"/>
      <c r="C73" s="1"/>
      <c r="D73" s="1"/>
      <c r="E73" s="1"/>
      <c r="F73" s="2"/>
    </row>
    <row r="74" spans="1:6" ht="15.75" x14ac:dyDescent="0.25">
      <c r="A74" s="1"/>
      <c r="B74" s="1"/>
      <c r="C74" s="1"/>
      <c r="D74" s="1"/>
      <c r="E74" s="1"/>
      <c r="F74" s="2"/>
    </row>
    <row r="75" spans="1:6" ht="15.75" x14ac:dyDescent="0.25">
      <c r="A75" s="1"/>
      <c r="B75" s="1"/>
      <c r="C75" s="1"/>
      <c r="D75" s="1"/>
      <c r="E75" s="1"/>
      <c r="F75" s="2"/>
    </row>
    <row r="76" spans="1:6" ht="15.75" x14ac:dyDescent="0.25">
      <c r="A76" s="1"/>
      <c r="B76" s="1"/>
      <c r="C76" s="1"/>
      <c r="D76" s="1"/>
      <c r="E76" s="1"/>
      <c r="F76" s="2"/>
    </row>
    <row r="77" spans="1:6" ht="15.75" x14ac:dyDescent="0.25">
      <c r="A77" s="1"/>
      <c r="B77" s="1"/>
      <c r="C77" s="1"/>
      <c r="D77" s="1"/>
      <c r="E77" s="1"/>
      <c r="F77" s="2"/>
    </row>
    <row r="78" spans="1:6" ht="15.75" x14ac:dyDescent="0.25">
      <c r="A78" s="1"/>
      <c r="B78" s="1"/>
      <c r="C78" s="1"/>
      <c r="D78" s="1"/>
      <c r="E78" s="1"/>
      <c r="F78" s="2"/>
    </row>
    <row r="79" spans="1:6" ht="15.75" x14ac:dyDescent="0.25">
      <c r="A79" s="1"/>
      <c r="B79" s="1"/>
      <c r="C79" s="1"/>
      <c r="D79" s="1"/>
      <c r="E79" s="1"/>
      <c r="F79" s="2"/>
    </row>
    <row r="80" spans="1:6" ht="15.75" x14ac:dyDescent="0.25">
      <c r="A80" s="1"/>
      <c r="B80" s="1"/>
      <c r="C80" s="1"/>
      <c r="D80" s="1"/>
      <c r="E80" s="1"/>
      <c r="F80" s="2"/>
    </row>
    <row r="81" spans="1:6" ht="15.75" x14ac:dyDescent="0.25">
      <c r="A81" s="1"/>
      <c r="B81" s="1"/>
      <c r="C81" s="1"/>
      <c r="D81" s="1"/>
      <c r="E81" s="1"/>
      <c r="F81" s="2"/>
    </row>
  </sheetData>
  <mergeCells count="1">
    <mergeCell ref="A36:E37"/>
  </mergeCells>
  <pageMargins left="0.98425196850393704" right="0.98425196850393704" top="0.98425196850393704" bottom="0.98425196850393704" header="0.51181102362204722" footer="0.51181102362204722"/>
  <pageSetup scale="94" fitToHeight="0" orientation="portrait" r:id="rId1"/>
  <headerFooter alignWithMargins="0"/>
  <rowBreaks count="1" manualBreakCount="1">
    <brk id="30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135901A0B594AA1B1CD7CD0BBC823" ma:contentTypeVersion="15" ma:contentTypeDescription="Crée un document." ma:contentTypeScope="" ma:versionID="ea8e4066a067ee24b578dc1be7b6ab89">
  <xsd:schema xmlns:xsd="http://www.w3.org/2001/XMLSchema" xmlns:xs="http://www.w3.org/2001/XMLSchema" xmlns:p="http://schemas.microsoft.com/office/2006/metadata/properties" xmlns:ns3="fb6b5eda-5c64-413a-b0f8-523ccac12f5c" xmlns:ns4="a741cbf7-6fd3-431e-a913-08346dcfe6cb" targetNamespace="http://schemas.microsoft.com/office/2006/metadata/properties" ma:root="true" ma:fieldsID="60ac8fa9981cfd29375384bbb8f46925" ns3:_="" ns4:_="">
    <xsd:import namespace="fb6b5eda-5c64-413a-b0f8-523ccac12f5c"/>
    <xsd:import namespace="a741cbf7-6fd3-431e-a913-08346dcfe6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b5eda-5c64-413a-b0f8-523ccac12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1cbf7-6fd3-431e-a913-08346dcfe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6b5eda-5c64-413a-b0f8-523ccac12f5c" xsi:nil="true"/>
  </documentManagement>
</p:properties>
</file>

<file path=customXml/itemProps1.xml><?xml version="1.0" encoding="utf-8"?>
<ds:datastoreItem xmlns:ds="http://schemas.openxmlformats.org/officeDocument/2006/customXml" ds:itemID="{9FDF4B19-5F0B-4919-BFDE-84F1C85682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6b5eda-5c64-413a-b0f8-523ccac12f5c"/>
    <ds:schemaRef ds:uri="a741cbf7-6fd3-431e-a913-08346dcfe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572CB1-8BE2-416E-956C-5B6C9F7F4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F0340-FBEB-4D80-9E2B-36A4E3AA0A7B}">
  <ds:schemaRefs>
    <ds:schemaRef ds:uri="http://schemas.microsoft.com/office/2006/metadata/properties"/>
    <ds:schemaRef ds:uri="http://schemas.microsoft.com/office/infopath/2007/PartnerControls"/>
    <ds:schemaRef ds:uri="fb6b5eda-5c64-413a-b0f8-523ccac12f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Solution</vt:lpstr>
      <vt:lpstr>En classe</vt:lpstr>
      <vt:lpstr>Solution-H2019</vt:lpstr>
      <vt:lpstr>'En classe'!Zone_d_impression</vt:lpstr>
      <vt:lpstr>Solution!Zone_d_impression</vt:lpstr>
    </vt:vector>
  </TitlesOfParts>
  <Manager/>
  <Company>UQTR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Boivin</dc:creator>
  <cp:keywords/>
  <dc:description/>
  <cp:lastModifiedBy>Boivin, Nicolas</cp:lastModifiedBy>
  <cp:revision/>
  <cp:lastPrinted>2025-09-17T13:50:51Z</cp:lastPrinted>
  <dcterms:created xsi:type="dcterms:W3CDTF">2005-07-05T19:14:21Z</dcterms:created>
  <dcterms:modified xsi:type="dcterms:W3CDTF">2025-09-17T14:27:30Z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0x010100F1E135901A0B594AA1B1CD7CD0BBC823</vt:lpwstr>
  </property>
</Properties>
</file>