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https://uqtrsspt-my.sharepoint.com/personal/nicolas_boivin_uqtr_ca/Documents/Portail des fiscalistes/Le pédagogique/CTB1020/ProblemesEnClasse/"/>
    </mc:Choice>
  </mc:AlternateContent>
  <xr:revisionPtr revIDLastSave="4" documentId="13_ncr:1_{C9CA3A1C-1B6B-46CA-8880-18F4758DDC7E}" xr6:coauthVersionLast="47" xr6:coauthVersionMax="47" xr10:uidLastSave="{C9D77348-BFB5-48AA-A08C-6632AAE545C6}"/>
  <bookViews>
    <workbookView xWindow="-120" yWindow="-120" windowWidth="38640" windowHeight="21120" xr2:uid="{00000000-000D-0000-FFFF-FFFF00000000}"/>
  </bookViews>
  <sheets>
    <sheet name="Solution" sheetId="3" r:id="rId1"/>
    <sheet name="En classe" sheetId="4" r:id="rId2"/>
    <sheet name="Solution-H2019" sheetId="2" state="hidden" r:id="rId3"/>
  </sheets>
  <definedNames>
    <definedName name="_xlnm.Print_Area" localSheetId="1">'En classe'!$A$1:$G$19</definedName>
    <definedName name="_xlnm.Print_Area" localSheetId="0">Solution!$A$1:$G$291</definedName>
    <definedName name="_xlnm.Print_Area" localSheetId="2">#N/A</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1" i="4" l="1"/>
  <c r="G32" i="4"/>
  <c r="G37" i="4"/>
  <c r="G38" i="4"/>
  <c r="G39" i="4"/>
  <c r="G40" i="4"/>
  <c r="G42" i="4"/>
  <c r="G48" i="4"/>
  <c r="G53" i="4"/>
  <c r="G55" i="4"/>
  <c r="G56" i="4"/>
  <c r="E186" i="3"/>
  <c r="E187" i="3"/>
  <c r="F191" i="3"/>
  <c r="G194" i="3"/>
  <c r="E185" i="3"/>
  <c r="F201" i="3"/>
  <c r="G202" i="3"/>
  <c r="G206" i="3"/>
  <c r="G253" i="3"/>
  <c r="E66" i="3"/>
  <c r="G30" i="3"/>
  <c r="E67" i="3"/>
  <c r="F62" i="3"/>
  <c r="E68" i="3"/>
  <c r="E69" i="3"/>
  <c r="F66" i="3"/>
  <c r="F73" i="3"/>
  <c r="F267" i="3"/>
  <c r="F260" i="3"/>
  <c r="F261" i="3"/>
  <c r="F262" i="3"/>
  <c r="E276" i="3"/>
  <c r="G276" i="3"/>
  <c r="G278" i="3"/>
  <c r="F52" i="4"/>
  <c r="E51" i="4"/>
  <c r="F136" i="3"/>
  <c r="E149" i="3"/>
  <c r="E134" i="3"/>
  <c r="F141" i="3"/>
  <c r="F142" i="3"/>
  <c r="F172" i="3"/>
  <c r="G172" i="3"/>
  <c r="E123" i="3"/>
  <c r="G123" i="3"/>
  <c r="E111" i="3"/>
  <c r="E116" i="3"/>
  <c r="G116" i="3"/>
  <c r="G35" i="3"/>
  <c r="E109" i="3"/>
  <c r="E110" i="3"/>
  <c r="E112" i="3"/>
  <c r="G112" i="3"/>
  <c r="F34" i="4"/>
  <c r="E53" i="3"/>
  <c r="E58" i="3"/>
  <c r="F52" i="3"/>
  <c r="F60" i="3"/>
  <c r="F63" i="3"/>
  <c r="F33" i="4"/>
  <c r="F45" i="3"/>
  <c r="F46" i="3"/>
  <c r="G47" i="3"/>
  <c r="E39" i="3"/>
  <c r="G39" i="3"/>
  <c r="E41" i="3"/>
  <c r="G41" i="3"/>
  <c r="G42" i="3"/>
  <c r="G27" i="4"/>
  <c r="G23" i="4"/>
  <c r="G29" i="4"/>
  <c r="D159" i="3"/>
  <c r="D93" i="3"/>
  <c r="E220" i="3"/>
  <c r="E238" i="3"/>
  <c r="E234" i="3"/>
  <c r="E224" i="3"/>
  <c r="E127" i="3"/>
  <c r="E117" i="3"/>
  <c r="G180" i="3"/>
  <c r="G287" i="3"/>
  <c r="G288" i="3"/>
  <c r="G289" i="3"/>
  <c r="G290" i="3"/>
  <c r="G291" i="3"/>
  <c r="F269" i="3"/>
  <c r="F270" i="3"/>
  <c r="G251" i="3"/>
  <c r="E125" i="3"/>
  <c r="E128" i="3"/>
  <c r="E129" i="3"/>
  <c r="F44" i="2"/>
  <c r="E45" i="2"/>
  <c r="E46" i="2"/>
  <c r="E33" i="2"/>
  <c r="E14" i="2"/>
  <c r="F17" i="2"/>
  <c r="F21" i="2"/>
  <c r="F23" i="2"/>
</calcChain>
</file>

<file path=xl/sharedStrings.xml><?xml version="1.0" encoding="utf-8"?>
<sst xmlns="http://schemas.openxmlformats.org/spreadsheetml/2006/main" count="362" uniqueCount="299">
  <si>
    <t>Provision pour impôts</t>
  </si>
  <si>
    <t>Contribution politique</t>
  </si>
  <si>
    <t>Revenu d'intérêt (revenu de biens)</t>
  </si>
  <si>
    <t>Allocation totale payée</t>
  </si>
  <si>
    <t>Allocation excédentaire non déductible</t>
  </si>
  <si>
    <t>Frais de repas - 50 % non déductible</t>
  </si>
  <si>
    <t>Frais payés d'avance (note 1)</t>
  </si>
  <si>
    <t>5 029 $ x 9 mois / 12 mois =</t>
  </si>
  <si>
    <t>Allocation payée pour automobile (note 3)</t>
  </si>
  <si>
    <t>Frais personnel - déneigement (note 4)</t>
  </si>
  <si>
    <t>En plus de voir la dépense non déductible du revenu d'entreprise pour la société,</t>
  </si>
  <si>
    <t xml:space="preserve">l'actionnaire devrait inclure ce montant à son revenu à titre </t>
  </si>
  <si>
    <t>Plus (+)</t>
  </si>
  <si>
    <t>Moins (-)</t>
  </si>
  <si>
    <t>Bénéfice comptable établi selon les règles comptables en vigueur</t>
  </si>
  <si>
    <t>Revenu d'entreprise (fiscal)</t>
  </si>
  <si>
    <t>Conciliation du bénéfice comptable et du revenu d’entreprise (fiscal)</t>
  </si>
  <si>
    <t>Calcul du revenu de biens (hors conciliation)</t>
  </si>
  <si>
    <t>Note 1</t>
  </si>
  <si>
    <t>Note 2</t>
  </si>
  <si>
    <t>Note 3</t>
  </si>
  <si>
    <t>Note 4</t>
  </si>
  <si>
    <t>Portion du déboursé qui est payé d'avance (non déductible)</t>
  </si>
  <si>
    <t>La provision n'est pas raisonnable et conséquemment n'est pas déductible si elle est déterminée autrement que par une analyse compte par compte.</t>
  </si>
  <si>
    <t>moins: Allocation maximale déductible :</t>
  </si>
  <si>
    <t xml:space="preserve">L'allocation payée pour l'usage des automobiles des employés dépasse le montant maximim </t>
  </si>
  <si>
    <t>déductible prescrit par la Loi.  La portion excédentaire devient donc non déductible.</t>
  </si>
  <si>
    <t>portion déd.</t>
  </si>
  <si>
    <t>portion non déd.</t>
  </si>
  <si>
    <t>Provision pour marchandises / services non livrés</t>
  </si>
  <si>
    <t>Provision pour baisse de valeur du placement (non déd.)</t>
  </si>
  <si>
    <t>Cotisations à des clubs de loisirs - golf (non déductible)</t>
  </si>
  <si>
    <t>Perte sur disposition de placement (non déductible)</t>
  </si>
  <si>
    <t xml:space="preserve">Revenu de biens </t>
  </si>
  <si>
    <t>(pas de majoration des dividendes reçus pour une société)</t>
  </si>
  <si>
    <t>Provision pour mauvaises créances refusée (note 2)</t>
  </si>
  <si>
    <t>Dépenses en capital (non déductible)</t>
  </si>
  <si>
    <t>Déduction pour amortissement (DPA) permise</t>
  </si>
  <si>
    <t>Provision pour amortissement comptable (non déductible)</t>
  </si>
  <si>
    <t>d'avantage conféré à l'actionnaire.</t>
  </si>
  <si>
    <t>allocation totale</t>
  </si>
  <si>
    <t>1 863 $ / 0,75 $ payé par KM = 2 484 KM parcourus</t>
  </si>
  <si>
    <t>(n=12)</t>
  </si>
  <si>
    <t>(n=3)</t>
  </si>
  <si>
    <t>0,58 $ / KM (max. déductible) x 2 484 KM parcourus =</t>
  </si>
  <si>
    <t>Semaine 13 - Solution cumulative</t>
  </si>
  <si>
    <t>Calcul du revenu</t>
  </si>
  <si>
    <t>REVENU</t>
  </si>
  <si>
    <t>Calcul du revenu imposable</t>
  </si>
  <si>
    <t>REVENU IMPOSABLE (RI)</t>
  </si>
  <si>
    <t>Calcul de l'impôt de la Partie I</t>
  </si>
  <si>
    <t>Impôt fédéral de base</t>
  </si>
  <si>
    <t>MOINS: Abattement d'impôt du Québec</t>
  </si>
  <si>
    <t>MOINS: Déduction accordée aux petites entreprises (DAPE)</t>
  </si>
  <si>
    <t>19 % x moindre de:</t>
  </si>
  <si>
    <t>1)</t>
  </si>
  <si>
    <t>REEA</t>
  </si>
  <si>
    <t>*</t>
  </si>
  <si>
    <t>2)</t>
  </si>
  <si>
    <t>Revenu imposable</t>
  </si>
  <si>
    <t>3)</t>
  </si>
  <si>
    <t>(+) Le revenu (ou perte) d’entreprise</t>
  </si>
  <si>
    <t>(-) Revenu d'intérêts inclus</t>
  </si>
  <si>
    <t>État des résultats</t>
  </si>
  <si>
    <t>(-) Revenu de dividendes inclus</t>
  </si>
  <si>
    <t>(+) Le revenu de biens « accessoire »</t>
  </si>
  <si>
    <t>(+) Le revenu (ou perte) de biens</t>
  </si>
  <si>
    <t>(+) L’excédent des GCI sur les PCD</t>
  </si>
  <si>
    <t>(-) La PDTPE</t>
  </si>
  <si>
    <t xml:space="preserve">(-) Les pertes en capital nettes (PCN) déduites dans l’année </t>
  </si>
  <si>
    <t>Le plafond des affaires (500 000 $) doit être partagé entre toutes les sociétés</t>
  </si>
  <si>
    <t>Voir explications plus bas</t>
  </si>
  <si>
    <t>MOINS: Déduction d'impôt générale</t>
  </si>
  <si>
    <t>13 % de:</t>
  </si>
  <si>
    <t xml:space="preserve">[ RI </t>
  </si>
  <si>
    <t xml:space="preserve">(-) Montant de revenu admissible à la DAPE </t>
  </si>
  <si>
    <t>(-) RPT ]</t>
  </si>
  <si>
    <t>x 13 % =</t>
  </si>
  <si>
    <t>PLUS: Impôt remboursable sur le revenu de placement total</t>
  </si>
  <si>
    <t>10,67 % du moindre de:</t>
  </si>
  <si>
    <t>1) Revenu de placement total (RPT)</t>
  </si>
  <si>
    <t>2) RI (-) Montant de revenu admissible à la DAPE</t>
  </si>
  <si>
    <t>MOINS: Crédit d'impôt pour impôts étrangers payés sur le revenu de placements étranger</t>
  </si>
  <si>
    <t>Moindre de:</t>
  </si>
  <si>
    <t xml:space="preserve">2) [ RI  (X)  28 % </t>
  </si>
  <si>
    <t xml:space="preserve">    (X)</t>
  </si>
  <si>
    <t>x</t>
  </si>
  <si>
    <t xml:space="preserve">   Revenu de placements provenant de l’étranger</t>
  </si>
  <si>
    <t xml:space="preserve">   Revenu ]</t>
  </si>
  <si>
    <t>MOINS: Crédit d’impôt à l’investissement (CII)</t>
  </si>
  <si>
    <t>IMPÔT DE LA PARTIE I</t>
  </si>
  <si>
    <t>Calcul de l'impôt de la Partie IV</t>
  </si>
  <si>
    <t>Dividendes provenant de sociétés non rattachées</t>
  </si>
  <si>
    <t>TOTAL des dividendes reçus dans l'année provenant de l'ENSEMBLE</t>
  </si>
  <si>
    <t>des sociétés payeuses NON rattachées</t>
  </si>
  <si>
    <t>(X)</t>
  </si>
  <si>
    <t>38,33 %</t>
  </si>
  <si>
    <t>(un seul calcul pour l'ensemble des sociétés non rattachées)</t>
  </si>
  <si>
    <t xml:space="preserve">Dividendes provenant de sociétés rattachées - pour CHACUNE des sociétés payeuses rattachées </t>
  </si>
  <si>
    <t>(aucune autre dans le cas présent)</t>
  </si>
  <si>
    <t>Sociétés rattachées</t>
  </si>
  <si>
    <t>ou</t>
  </si>
  <si>
    <t>ET</t>
  </si>
  <si>
    <t>IMPÔT DE LA PARTIE IV</t>
  </si>
  <si>
    <t>Calcul du remboursement au titre de dividendes (RTD)</t>
  </si>
  <si>
    <t>Impôt en main remboursable au titre de dividendes (IMRTD)</t>
  </si>
  <si>
    <t>Fraction remboursable de l'impôt de la Partie I (FRIP)</t>
  </si>
  <si>
    <t>1) 30,67 % (X) Revenu de placement total (RPT)</t>
  </si>
  <si>
    <t>2) 30,67 % (X) [ RI (-) Montant de revenu admissible à la DAPE ]</t>
  </si>
  <si>
    <t>3) Impôt de la Partie I de l’année =</t>
  </si>
  <si>
    <t>Dividendes versés afin d’obtenir un RTD</t>
  </si>
  <si>
    <t>2) Solde d’IMRTD à la fin de l’année</t>
  </si>
  <si>
    <t>REMBOURSEMENT AU TITRE DE DIVIDENDES</t>
  </si>
  <si>
    <t>Retenues d’impôt effectuées</t>
  </si>
  <si>
    <t>Bilan</t>
  </si>
  <si>
    <t>Calcul du solde dû (ou remboursement)</t>
  </si>
  <si>
    <t>Calcul de l'impôt de la partie IV</t>
  </si>
  <si>
    <t>Remboursement au titre de dividendes (RTD)</t>
  </si>
  <si>
    <t>SOLDE DÛ (REMBOURSEMENT)</t>
  </si>
  <si>
    <t>Reçus de la société CLO Inc.</t>
  </si>
  <si>
    <t>Reçus de la société Trans99 Inc.</t>
  </si>
  <si>
    <t>Reçus de la société Parent Inc.</t>
  </si>
  <si>
    <t>Dividendes reçus de sociétés canadiennes imposables (SCI):</t>
  </si>
  <si>
    <t>Pertes d’autres années déduites en 20XX:</t>
  </si>
  <si>
    <t>Dons de bienfaisance effectués en 20WW et déduits en 20XX</t>
  </si>
  <si>
    <t xml:space="preserve">  Pertes en capital nettes (PCN)</t>
  </si>
  <si>
    <t xml:space="preserve">  Pertes autres qu'une perte en capital (PAC)</t>
  </si>
  <si>
    <t xml:space="preserve">x 38 % </t>
  </si>
  <si>
    <t xml:space="preserve">x 10 % </t>
  </si>
  <si>
    <t xml:space="preserve">3 sociétés sont associées l'une à l'autre et doivent </t>
  </si>
  <si>
    <t>(-) Revenu attribué par une SDP inclus</t>
  </si>
  <si>
    <t>Revenu d'entreprise de Frontenac Inc.</t>
  </si>
  <si>
    <t>(-) Revenu de location inclus</t>
  </si>
  <si>
    <t xml:space="preserve">   * Limite: 5 % x 500 000 $ = </t>
  </si>
  <si>
    <t>Calcul du revenu d'entreprise exploitée activement (REEA)</t>
  </si>
  <si>
    <t>Calcul du revenu de placement total (RPT)</t>
  </si>
  <si>
    <t xml:space="preserve">   * 1 000 $ + 260 $ =</t>
  </si>
  <si>
    <t xml:space="preserve">   * Autre que les revenu de biens « accessoires » </t>
  </si>
  <si>
    <t>RPT</t>
  </si>
  <si>
    <t xml:space="preserve">   * Autre que les revenus de dividendes de SCI</t>
  </si>
  <si>
    <t>Calcul du RI</t>
  </si>
  <si>
    <t>« appartenant au même groupe » (appelées des sociétés associées).</t>
  </si>
  <si>
    <t>La notion de sociétés associées s'applique (ou ne s'applique pas) uniquement entre 2 sociétés, soit entre Frontenac Inc. et chacune des autres sociétés présentes dans la situation actuelle:</t>
  </si>
  <si>
    <t>Plafond des affaires attribué à la société Frontenac Inc.:</t>
  </si>
  <si>
    <t>Frontenac Inc.</t>
  </si>
  <si>
    <t>Entre Frontenac Inc. et CLO Inc. = Associées en vertu de 256(1)a)</t>
  </si>
  <si>
    <t>La société Frontenac Inc. contrôle la société CLO Inc.</t>
  </si>
  <si>
    <t>Entre Frontenac Inc. et Gestion Simard Inc. = Associées en vertu de 256(1)b)</t>
  </si>
  <si>
    <t>Éric Simard contrôle les 2 sociétés.</t>
  </si>
  <si>
    <t>CLO Inc.</t>
  </si>
  <si>
    <t>Gestion Simard Inc.</t>
  </si>
  <si>
    <t xml:space="preserve">Partage du plafond des affaires entre les 3 sociétés associées: </t>
  </si>
  <si>
    <t>(+) Le revenu d’entreprise attribué par une SDP (40 000 $)</t>
  </si>
  <si>
    <t>Il est inutile d’allouer une partie du plafond des affaires à Gestion Simard Inc. puisque cette dernière ne réalise aucun REEA (détention de placements). Donc inévitablement, son calcul de DAPE est voué à donner un résultat nul.</t>
  </si>
  <si>
    <t>1) Total des impôts étrangers payés sur le revenu de placements étranger</t>
  </si>
  <si>
    <t>(960 $ + 950 $)</t>
  </si>
  <si>
    <t xml:space="preserve">240 $ + 238 $ = </t>
  </si>
  <si>
    <t>+</t>
  </si>
  <si>
    <t>=</t>
  </si>
  <si>
    <t>35 % du moindre de:</t>
  </si>
  <si>
    <t xml:space="preserve">  (+)</t>
  </si>
  <si>
    <t xml:space="preserve">15 % de: </t>
  </si>
  <si>
    <t>Dépenses attribuables aux activités de RS&amp;DE</t>
  </si>
  <si>
    <t>qui excèdent la limite des dépenses</t>
  </si>
  <si>
    <t>se partager un unique montant de limite des dépenses de 3 000 000 $.</t>
  </si>
  <si>
    <t>1ère</t>
  </si>
  <si>
    <t>À l’instar de tous les crédits d’impôt, le CII doit en premier lieu servir à réduire l’impôt de la Partie I de l’année</t>
  </si>
  <si>
    <t xml:space="preserve">2e </t>
  </si>
  <si>
    <t>La portion résiduelle du CII, le cas échéant, est remboursable (en partie ou en totalité)</t>
  </si>
  <si>
    <t>S/O</t>
  </si>
  <si>
    <t xml:space="preserve">3e </t>
  </si>
  <si>
    <t>La portion résiduelle du CII, le cas échéant, est reportable à l’encontre de l’impôt de l’une des 3 années d’imposition précédentes et des 20 années d’imposition subséquentes (report -3 ans, +20 ans)</t>
  </si>
  <si>
    <t>1- Calcul du crédit </t>
  </si>
  <si>
    <t>2- Utilité obligatoire du crédit (en ordre)</t>
  </si>
  <si>
    <t>Dépenses courantes attribuables aux activités de RS&amp;DE</t>
  </si>
  <si>
    <t>Limite des dépenses (3 000 000 $) et sociétés associées</t>
  </si>
  <si>
    <t xml:space="preserve">  prioritairement, aurait été possible. La solution changerait en  conséquence.</t>
  </si>
  <si>
    <t xml:space="preserve">  Cette décision revient en finalité aux dirigeants des sociétés concernées.</t>
  </si>
  <si>
    <t>Plafond des affaires (500 000 $) et sociétés associées</t>
  </si>
  <si>
    <t>Informations fiscales</t>
  </si>
  <si>
    <t>(informations fiscales)</t>
  </si>
  <si>
    <t xml:space="preserve">Contrats octroyés à des sous-traitants </t>
  </si>
  <si>
    <t>Location d'une presse industrielle</t>
  </si>
  <si>
    <t>Coût des plastiques consommés</t>
  </si>
  <si>
    <t>Salaires engagés</t>
  </si>
  <si>
    <t>Frais généraux d'usine attribuable au projet</t>
  </si>
  <si>
    <t>* L'achat d'une immobilisation (découpeuse 3D-4K) n'est pas une dépense de nature courante.</t>
  </si>
  <si>
    <t>Som. revenus de placements</t>
  </si>
  <si>
    <t>[ 87 100 $</t>
  </si>
  <si>
    <t>Plafond des affaires attribué à la société (note 1) *</t>
  </si>
  <si>
    <t>Idem</t>
  </si>
  <si>
    <t xml:space="preserve">Revenus de dividendes provenant de SCI </t>
  </si>
  <si>
    <t>La notion de sociétés rattachées sert à déterminer le mode de calcul de l'impôt de la Partie IV pour la société récipiendaire du dividende (Frontenac Inc.)</t>
  </si>
  <si>
    <t>La notion de sociétés rattachées s'applique (ou ne s'applique pas) uniquement dans le contexte d'une société payeuse d'un dividende et la société récipiendaire dudit dividende, soit entre chacune des sociétés payeuses de dividendes et Frontenac Inc. dans la situation actuelle:</t>
  </si>
  <si>
    <t>IMPÔT DE LA PARTIE I (RAPPEL)</t>
  </si>
  <si>
    <t>Entre CLO Inc. et Frontenac Inc. = Rattachées</t>
  </si>
  <si>
    <t>La société payeuse (CLO Inc.) est contrôlée par la société récipiendaire (Frontenac Inc.)</t>
  </si>
  <si>
    <t>La société récipiendaire (Frontenac Inc.) détient suffisamment d’actions émises du</t>
  </si>
  <si>
    <t>capital-actions de la société payeuse (CLO Inc.) de sorte que la société récipiendaire :</t>
  </si>
  <si>
    <t>Détient plus de 10 % de l’ensemble des droits de votes en circulation = OUI (60 %)</t>
  </si>
  <si>
    <t>Détient plus de 10 % de la JVM de l’ensemble des actions en circulation = OUI (60 %)</t>
  </si>
  <si>
    <t>Entre Trans99 Inc. et Frontenac Inc. = NON rattachées</t>
  </si>
  <si>
    <t>La société payeuse (Trans99 Inc.) est contrôlée par la société récipiendaire (Frontenac Inc.)</t>
  </si>
  <si>
    <t>capital-actions de la société payeuse (Trans99 Inc.) de sorte que la société récipiendaire :</t>
  </si>
  <si>
    <t xml:space="preserve"> = NON (20 %)</t>
  </si>
  <si>
    <t>Détient plus de 10 % de l’ensemble des droits de votes en circulation = OUI (20 %)</t>
  </si>
  <si>
    <t>JVM =    500 000 $</t>
  </si>
  <si>
    <t>Détient plus de 10 % de la JVM de l’ensemble des actions en circulation = NON (4 %)</t>
  </si>
  <si>
    <t>(500 000 $ / 20 %) + 10 000 000 $</t>
  </si>
  <si>
    <t>Entre Parent Inc. et Frontenac Inc. = NON rattachées</t>
  </si>
  <si>
    <t>La société payeuse (Parent Inc.) est contrôlée par la société récipiendaire (Frontenac Inc.)</t>
  </si>
  <si>
    <t>capital-actions de la société payeuse (Parent Inc.) de sorte que la société récipiendaire :</t>
  </si>
  <si>
    <t>Détient plus de 10 % de l’ensemble des droits de votes en circulation = NON (1 %)</t>
  </si>
  <si>
    <t>Votes =  1 000 votes</t>
  </si>
  <si>
    <t>(1 000 votes / 15 %) + 100 000 votes</t>
  </si>
  <si>
    <t>JVM =    250 000 $</t>
  </si>
  <si>
    <t>(250 000 $ / 15 %) + 50 000 $</t>
  </si>
  <si>
    <t>Détient plus de 10 % de la JVM de l’ensemble des actions en circulation = OUI (15 %)</t>
  </si>
  <si>
    <t xml:space="preserve"> = OUI (60 %)</t>
  </si>
  <si>
    <t>Votes =  9 600 votes</t>
  </si>
  <si>
    <t>(9 600 votes / 20 %)</t>
  </si>
  <si>
    <t xml:space="preserve"> = NON (1 %)</t>
  </si>
  <si>
    <t>1- CLO Inc.</t>
  </si>
  <si>
    <t>(Trans99 Inc. et Parent Inc.)</t>
  </si>
  <si>
    <t>RTD remboursé dans l'année à la société payeuse CLO Inc.</t>
  </si>
  <si>
    <t>Total des dividendes versés dans l'année par la société payeuse</t>
  </si>
  <si>
    <t>2 … À répéter pour CHACUNE des sociétés payeuses rattachées</t>
  </si>
  <si>
    <t xml:space="preserve">(-) RTD remboursé en 20WW </t>
  </si>
  <si>
    <t>(+) Fraction remboursable de l'impôt de la Partie I (FRIP) de 20XX</t>
  </si>
  <si>
    <t xml:space="preserve">(+) Impôt partie IV payé en 20XX </t>
  </si>
  <si>
    <t xml:space="preserve">        30,67 % x 3 460 $ =</t>
  </si>
  <si>
    <t>Bénéfices non répartis (BNR)</t>
  </si>
  <si>
    <t>Acomptes provisionnels versés (fédéral)</t>
  </si>
  <si>
    <t>1) 38,33 % (X) dividendes versés dans l'année   38,33 % x 250 000 $ = 95 825 $</t>
  </si>
  <si>
    <t>Veuillez présenter le calcul détaillé de la DAPE:</t>
  </si>
  <si>
    <t>..Quel est le montant de REEA?</t>
  </si>
  <si>
    <t>..Quel est le montant de RPT?</t>
  </si>
  <si>
    <t>Veuillez présenter le calcul détaillé de la DIG.</t>
  </si>
  <si>
    <t>Le montant de REVENU correctement calculé est de 575 143 $ (voir É/R).</t>
  </si>
  <si>
    <t>..Quelles sont les sociétés associées avec Frontenac Inc.?</t>
  </si>
  <si>
    <t>..Quel est le montant optimal de plafond des affaires à attribuer à Frontenac Inc.?</t>
  </si>
  <si>
    <t>Veuillez présenter le calcul détaillé du RTD:</t>
  </si>
  <si>
    <t>..Quel est le montant de l'IMRTD?</t>
  </si>
  <si>
    <t>….Quel est le montant de la FRIP?</t>
  </si>
  <si>
    <t>..Quel est le montant de RTD obtenu?</t>
  </si>
  <si>
    <t>Veuillez retrancher les RETENUES D'IMPÔT effectuées.</t>
  </si>
  <si>
    <t>Quel est le montant de l'IMPÔT DE LA PARTIE IV?</t>
  </si>
  <si>
    <t>..Quelles sont les sociétés payeuses (de dividende) rattachées et non rattachées à Frontenac Inc.?</t>
  </si>
  <si>
    <t>….Pour chacun des sociétés payeuses (de dividende), quel est le % de votes détenu par Frontenac Inc.?</t>
  </si>
  <si>
    <t>….Pour chacun des sociétés payeuses (de dividende), quel est le % de JVM d'actions détenu par Frontenac Inc.?</t>
  </si>
  <si>
    <t>Dividendes reçus dans l'année provenant de la société payeuse</t>
  </si>
  <si>
    <t>se partager le plafond des affaires - voir note 1.</t>
  </si>
  <si>
    <t>* D'autres choix effectués comme partage du plafond des affaires auraient été acceptables.</t>
  </si>
  <si>
    <t>Les 3 sociétés associées (CLO, Gestion et Frontenac) doivent</t>
  </si>
  <si>
    <t xml:space="preserve">Solde d'IMRTD au 31-12-20WW </t>
  </si>
  <si>
    <t xml:space="preserve">1 250 $ + 780 $ = </t>
  </si>
  <si>
    <t>Le montant de REVENU IMPOSABLE correctement calculé est de 566 713.</t>
  </si>
  <si>
    <t>Veuillez présenter le calcul détaillé de l'impôt remboursable sur le revenu de placement total.</t>
  </si>
  <si>
    <t>Veuillez présenter le calcul détaillé du crédit d'impôt pour impôts étrangers payés sur le revenu de placements étranger.</t>
  </si>
  <si>
    <t>Veuillez présenter le calcul détaillé du crédit d’impôt à l’investissement (CII).</t>
  </si>
  <si>
    <t>Il est possible d’allouer la totalité du plafond des affaires de 500,000$ à la société CLO Inc. puisque le montant de REEA réalisé par cette société est suffisant (REEA=800,000$). Aucune partie du plafond lui étant attribuée est « perdue » puisque le calcul de la DAPE, pour cette société, se limitera à ce montant (500,000$).</t>
  </si>
  <si>
    <t>(566 713 $ - 0 $)</t>
  </si>
  <si>
    <t>1) Dépenses attribuables aux activités de RS&amp;DE</t>
  </si>
  <si>
    <t xml:space="preserve">2) Limite des dépenses </t>
  </si>
  <si>
    <t>(-) 50 000 $ ] =</t>
  </si>
  <si>
    <t>* D'autres choix effectués comme partage de la limite des dépenses auraient été acceptables.</t>
  </si>
  <si>
    <t xml:space="preserve">  Entre autres, attribuer une partie du plafond à Frontenac Inc.,</t>
  </si>
  <si>
    <t>Détention de placements uniquement</t>
  </si>
  <si>
    <t xml:space="preserve">  Entre autres, attribuer une plus grande partie de la limite à Frontenac Inc.,</t>
  </si>
  <si>
    <t xml:space="preserve">Partage de la limite des dépenses entre les 3 sociétés associées: </t>
  </si>
  <si>
    <t xml:space="preserve">        30,67 % x (566 713 $ - 0 $) =</t>
  </si>
  <si>
    <t>Il est inutile d’allouer une partie de la limite des dépenses supérieure à 2,950,000$ à la société CLO Inc. puisque c'est le montant de dépenses de RS&amp;DE encourues par cette société. Toute partie supplémentaire de la limite lui étant attribuée serait « perdue » puisque le calcul du CII à 35%, pour cette société, se limiterait tout de même à son montant de dépenses de RS&amp;DE (2,950,000$).</t>
  </si>
  <si>
    <t>Quelles sont les déductions admises dans le calcul du REVENU IMPOSABLE (RI)?</t>
  </si>
  <si>
    <t xml:space="preserve">RI = </t>
  </si>
  <si>
    <t>Veuillez présenter le calcul de l'impôt fédéral de base (28 %)</t>
  </si>
  <si>
    <t>Veuillez présenter le calcul détaillé de l'impôt remboursable sur le RPT.</t>
  </si>
  <si>
    <t>Veuillez présenter le calcul détaillé du crédit d'impôt pour impôts étrangers payés.</t>
  </si>
  <si>
    <t xml:space="preserve">IMPÔT DE LA PARTIE I = </t>
  </si>
  <si>
    <t xml:space="preserve">TOTAL = </t>
  </si>
  <si>
    <t>ENSUITE…</t>
  </si>
  <si>
    <t>..3 déductions possibles.</t>
  </si>
  <si>
    <t xml:space="preserve">IMPÔT DE LA PARTIE IV = </t>
  </si>
  <si>
    <t>Quelles sont les sociétés payeuses (de dividende) rattachées et non rattachées à Frontenac Inc.?</t>
  </si>
  <si>
    <t>Pour chacun des sociétés payeuses (de dividende):</t>
  </si>
  <si>
    <t>..quel est le % de votes détenu par Frontenac Inc.?</t>
  </si>
  <si>
    <t>..quel est le % de JVM d'actions détenu par Frontenac Inc.?</t>
  </si>
  <si>
    <t>IMPÔT DE LA PARTIE IV (RAPPEL)</t>
  </si>
  <si>
    <t>Semaine 13 (2 h. pour le problème + 1 h. pour le sujet 7)</t>
  </si>
  <si>
    <t>Partie 1 (25-30 min.)</t>
  </si>
  <si>
    <t>Partie 2 (25-30 min.)</t>
  </si>
  <si>
    <t>Actionnaire inconnu</t>
  </si>
  <si>
    <t xml:space="preserve">RTD = </t>
  </si>
  <si>
    <t>Sommaire des revenus de placements</t>
  </si>
  <si>
    <t>2 sociétés associées à Frontenac</t>
  </si>
  <si>
    <t>..Quel est le montant optimal de plafond des affaires
  à attribuer à Frontenac Inc.?</t>
  </si>
  <si>
    <t>..Quel est le montant optimal de la limite des dépenses
  à attribuer à Frontenac Inc.?</t>
  </si>
  <si>
    <t>20 % - 1 % - 60 %</t>
  </si>
  <si>
    <t>4 % - 15 % - 60 %</t>
  </si>
  <si>
    <t>Trans99 - Parent - 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</si>
</sst>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0\ &quot;$&quot;_);\(#,##0\ &quot;$&quot;\)"/>
    <numFmt numFmtId="44" formatCode="_ * #,##0.00_)\ &quot;$&quot;_ ;_ * \(#,##0.00\)\ &quot;$&quot;_ ;_ * &quot;-&quot;??_)\ &quot;$&quot;_ ;_ @_ "/>
  </numFmts>
  <fonts count="16" x14ac:knownFonts="1">
    <font>
      <sz val="11"/>
      <name val="Bookman Old Style"/>
    </font>
    <font>
      <sz val="11"/>
      <name val="Bookman Old Style"/>
      <family val="1"/>
    </font>
    <font>
      <sz val="12"/>
      <name val="Times New Roman"/>
      <family val="1"/>
    </font>
    <font>
      <b/>
      <sz val="12"/>
      <name val="Times New Roman"/>
      <family val="1"/>
    </font>
    <font>
      <b/>
      <sz val="14"/>
      <name val="Times New Roman"/>
      <family val="1"/>
    </font>
    <font>
      <sz val="12"/>
      <name val="Times New Roman"/>
      <family val="1"/>
    </font>
    <font>
      <b/>
      <u/>
      <sz val="12"/>
      <name val="Times New Roman"/>
      <family val="1"/>
    </font>
    <font>
      <i/>
      <u/>
      <sz val="12"/>
      <name val="Times New Roman"/>
      <family val="1"/>
    </font>
    <font>
      <sz val="10"/>
      <name val="Times New Roman"/>
      <family val="1"/>
    </font>
    <font>
      <sz val="11"/>
      <name val="Times New Roman"/>
      <family val="1"/>
    </font>
    <font>
      <u/>
      <sz val="12"/>
      <name val="Times New Roman"/>
      <family val="1"/>
    </font>
    <font>
      <i/>
      <sz val="12"/>
      <name val="Times New Roman"/>
      <family val="1"/>
    </font>
    <font>
      <i/>
      <sz val="11"/>
      <name val="Times New Roman"/>
      <family val="1"/>
    </font>
    <font>
      <i/>
      <sz val="2"/>
      <name val="Times New Roman"/>
      <family val="1"/>
    </font>
    <font>
      <sz val="11"/>
      <name val="Arial"/>
      <family val="2"/>
    </font>
    <font>
      <sz val="11"/>
      <name val="Bookman Old Style"/>
      <family val="1"/>
    </font>
  </fonts>
  <fills count="13">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3" tint="0.59999389629810485"/>
        <bgColor indexed="64"/>
      </patternFill>
    </fill>
    <fill>
      <patternFill patternType="solid">
        <fgColor theme="2" tint="-0.249977111117893"/>
        <bgColor indexed="64"/>
      </patternFill>
    </fill>
    <fill>
      <patternFill patternType="solid">
        <fgColor theme="6" tint="0.39997558519241921"/>
        <bgColor indexed="64"/>
      </patternFill>
    </fill>
    <fill>
      <patternFill patternType="solid">
        <fgColor theme="5" tint="0.59999389629810485"/>
        <bgColor indexed="64"/>
      </patternFill>
    </fill>
  </fills>
  <borders count="42">
    <border>
      <left/>
      <right/>
      <top/>
      <bottom/>
      <diagonal/>
    </border>
    <border>
      <left/>
      <right/>
      <top/>
      <bottom style="thin">
        <color indexed="64"/>
      </bottom>
      <diagonal/>
    </border>
    <border>
      <left/>
      <right/>
      <top style="thin">
        <color indexed="64"/>
      </top>
      <bottom style="double">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top/>
      <bottom style="double">
        <color indexed="64"/>
      </bottom>
      <diagonal/>
    </border>
    <border>
      <left style="dashed">
        <color indexed="64"/>
      </left>
      <right style="dashed">
        <color indexed="64"/>
      </right>
      <top style="dashed">
        <color indexed="64"/>
      </top>
      <bottom style="dashed">
        <color indexed="64"/>
      </bottom>
      <diagonal/>
    </border>
    <border>
      <left/>
      <right/>
      <top style="thin">
        <color indexed="64"/>
      </top>
      <bottom style="thin">
        <color indexed="64"/>
      </bottom>
      <diagonal/>
    </border>
    <border>
      <left/>
      <right style="dotted">
        <color indexed="64"/>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ashed">
        <color indexed="64"/>
      </left>
      <right style="dashed">
        <color indexed="64"/>
      </right>
      <top style="dashed">
        <color indexed="64"/>
      </top>
      <bottom/>
      <diagonal/>
    </border>
    <border>
      <left style="dashed">
        <color indexed="64"/>
      </left>
      <right style="dashed">
        <color indexed="64"/>
      </right>
      <top/>
      <bottom/>
      <diagonal/>
    </border>
    <border>
      <left style="dashed">
        <color indexed="64"/>
      </left>
      <right style="dashed">
        <color indexed="64"/>
      </right>
      <top style="thin">
        <color indexed="64"/>
      </top>
      <bottom/>
      <diagonal/>
    </border>
    <border>
      <left style="dashed">
        <color indexed="64"/>
      </left>
      <right style="dashed">
        <color indexed="64"/>
      </right>
      <top style="thin">
        <color indexed="64"/>
      </top>
      <bottom style="double">
        <color indexed="64"/>
      </bottom>
      <diagonal/>
    </border>
    <border>
      <left style="dashed">
        <color indexed="64"/>
      </left>
      <right style="dashed">
        <color indexed="64"/>
      </right>
      <top style="double">
        <color indexed="64"/>
      </top>
      <bottom/>
      <diagonal/>
    </border>
    <border>
      <left style="dashed">
        <color indexed="64"/>
      </left>
      <right style="dashed">
        <color indexed="64"/>
      </right>
      <top style="dotted">
        <color indexed="64"/>
      </top>
      <bottom/>
      <diagonal/>
    </border>
    <border>
      <left style="dashed">
        <color indexed="64"/>
      </left>
      <right style="dashed">
        <color indexed="64"/>
      </right>
      <top style="thin">
        <color indexed="64"/>
      </top>
      <bottom style="dashed">
        <color indexed="64"/>
      </bottom>
      <diagonal/>
    </border>
    <border>
      <left/>
      <right style="thin">
        <color indexed="64"/>
      </right>
      <top style="thin">
        <color indexed="64"/>
      </top>
      <bottom style="thin">
        <color indexed="64"/>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44" fontId="1" fillId="0" borderId="0" applyFont="0" applyFill="0" applyBorder="0" applyAlignment="0" applyProtection="0"/>
    <xf numFmtId="0" fontId="5" fillId="0" borderId="0"/>
    <xf numFmtId="0" fontId="14" fillId="0" borderId="0"/>
    <xf numFmtId="9" fontId="15" fillId="0" borderId="0" applyFont="0" applyFill="0" applyBorder="0" applyAlignment="0" applyProtection="0"/>
    <xf numFmtId="0" fontId="1" fillId="0" borderId="0"/>
  </cellStyleXfs>
  <cellXfs count="278">
    <xf numFmtId="0" fontId="0" fillId="0" borderId="0" xfId="0"/>
    <xf numFmtId="0" fontId="2" fillId="0" borderId="0" xfId="0" applyFont="1"/>
    <xf numFmtId="5" fontId="2" fillId="0" borderId="0" xfId="1" applyNumberFormat="1" applyFont="1"/>
    <xf numFmtId="0" fontId="4" fillId="0" borderId="0" xfId="0" applyFont="1" applyBorder="1" applyAlignment="1">
      <alignment horizontal="center"/>
    </xf>
    <xf numFmtId="5" fontId="2" fillId="0" borderId="0" xfId="2" applyNumberFormat="1" applyFont="1" applyBorder="1"/>
    <xf numFmtId="0" fontId="6" fillId="0" borderId="0" xfId="0" applyFont="1"/>
    <xf numFmtId="5" fontId="7" fillId="0" borderId="0" xfId="2" applyNumberFormat="1" applyFont="1" applyBorder="1"/>
    <xf numFmtId="0" fontId="8" fillId="0" borderId="0" xfId="0" applyFont="1"/>
    <xf numFmtId="0" fontId="9" fillId="0" borderId="0" xfId="0" applyFont="1"/>
    <xf numFmtId="5" fontId="9" fillId="0" borderId="0" xfId="1" applyNumberFormat="1" applyFont="1"/>
    <xf numFmtId="5" fontId="9" fillId="0" borderId="0" xfId="1" applyNumberFormat="1" applyFont="1" applyBorder="1"/>
    <xf numFmtId="5" fontId="2" fillId="0" borderId="1" xfId="2" applyNumberFormat="1" applyFont="1" applyBorder="1"/>
    <xf numFmtId="5" fontId="2" fillId="0" borderId="2" xfId="1" applyNumberFormat="1" applyFont="1" applyBorder="1"/>
    <xf numFmtId="5" fontId="3" fillId="0" borderId="0" xfId="2" applyNumberFormat="1" applyFont="1" applyBorder="1"/>
    <xf numFmtId="5" fontId="2" fillId="0" borderId="0" xfId="1" applyNumberFormat="1" applyFont="1" applyBorder="1"/>
    <xf numFmtId="5" fontId="10" fillId="0" borderId="0" xfId="2" applyNumberFormat="1" applyFont="1" applyFill="1" applyBorder="1"/>
    <xf numFmtId="0" fontId="2" fillId="0" borderId="0" xfId="0" applyFont="1" applyAlignment="1">
      <alignment horizontal="left" wrapText="1"/>
    </xf>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0" xfId="0" applyFont="1" applyBorder="1"/>
    <xf numFmtId="0" fontId="2" fillId="0" borderId="7" xfId="0" applyFont="1" applyBorder="1"/>
    <xf numFmtId="0" fontId="2" fillId="0" borderId="8" xfId="0" applyFont="1" applyBorder="1"/>
    <xf numFmtId="0" fontId="2" fillId="0" borderId="9" xfId="0" applyFont="1" applyBorder="1"/>
    <xf numFmtId="5" fontId="2" fillId="0" borderId="10" xfId="2" applyNumberFormat="1" applyFont="1" applyBorder="1"/>
    <xf numFmtId="5" fontId="11" fillId="0" borderId="0" xfId="1" applyNumberFormat="1" applyFont="1"/>
    <xf numFmtId="5" fontId="2" fillId="2" borderId="0" xfId="2" applyNumberFormat="1" applyFont="1" applyFill="1" applyBorder="1"/>
    <xf numFmtId="0" fontId="11" fillId="0" borderId="0" xfId="0" applyFont="1"/>
    <xf numFmtId="5" fontId="11" fillId="0" borderId="0" xfId="2" applyNumberFormat="1" applyFont="1" applyBorder="1"/>
    <xf numFmtId="5" fontId="2" fillId="3" borderId="0" xfId="2" applyNumberFormat="1" applyFont="1" applyFill="1" applyBorder="1"/>
    <xf numFmtId="5" fontId="2" fillId="4" borderId="11" xfId="0" applyNumberFormat="1" applyFont="1" applyFill="1" applyBorder="1"/>
    <xf numFmtId="37" fontId="11" fillId="0" borderId="0" xfId="1" applyNumberFormat="1" applyFont="1" applyAlignment="1">
      <alignment horizontal="left"/>
    </xf>
    <xf numFmtId="5" fontId="2" fillId="4" borderId="12" xfId="2" applyNumberFormat="1" applyFont="1" applyFill="1" applyBorder="1"/>
    <xf numFmtId="5" fontId="2" fillId="0" borderId="12" xfId="2" applyNumberFormat="1" applyFont="1" applyBorder="1"/>
    <xf numFmtId="0" fontId="12" fillId="0" borderId="0" xfId="0" applyFont="1"/>
    <xf numFmtId="5" fontId="13" fillId="0" borderId="0" xfId="2" quotePrefix="1" applyNumberFormat="1" applyFont="1" applyBorder="1"/>
    <xf numFmtId="0" fontId="3" fillId="0" borderId="0" xfId="0" applyFont="1" applyBorder="1" applyAlignment="1">
      <alignment horizontal="center"/>
    </xf>
    <xf numFmtId="0" fontId="3" fillId="0" borderId="0" xfId="0" applyFont="1"/>
    <xf numFmtId="0" fontId="10" fillId="0" borderId="0" xfId="0" applyFont="1" applyBorder="1" applyAlignment="1">
      <alignment horizontal="center"/>
    </xf>
    <xf numFmtId="9" fontId="2" fillId="0" borderId="0" xfId="0" quotePrefix="1" applyNumberFormat="1" applyFont="1" applyBorder="1" applyAlignment="1">
      <alignment horizontal="left"/>
    </xf>
    <xf numFmtId="5" fontId="3" fillId="0" borderId="0" xfId="2" applyNumberFormat="1" applyFont="1" applyBorder="1" applyAlignment="1">
      <alignment horizontal="right"/>
    </xf>
    <xf numFmtId="5" fontId="3" fillId="0" borderId="13" xfId="2" applyNumberFormat="1" applyFont="1" applyBorder="1"/>
    <xf numFmtId="5" fontId="2" fillId="0" borderId="1" xfId="1" applyNumberFormat="1" applyFont="1" applyBorder="1" applyAlignment="1">
      <alignment horizontal="right"/>
    </xf>
    <xf numFmtId="5" fontId="2" fillId="0" borderId="0" xfId="1" applyNumberFormat="1" applyFont="1" applyBorder="1" applyAlignment="1">
      <alignment horizontal="right"/>
    </xf>
    <xf numFmtId="0" fontId="3" fillId="0" borderId="0" xfId="0" applyFont="1" applyAlignment="1">
      <alignment horizontal="right"/>
    </xf>
    <xf numFmtId="5" fontId="3" fillId="0" borderId="2" xfId="1" applyNumberFormat="1" applyFont="1" applyBorder="1"/>
    <xf numFmtId="5" fontId="2" fillId="0" borderId="0" xfId="0" applyNumberFormat="1" applyFont="1" applyAlignment="1">
      <alignment wrapText="1"/>
    </xf>
    <xf numFmtId="5" fontId="6" fillId="0" borderId="0" xfId="0" applyNumberFormat="1" applyFont="1"/>
    <xf numFmtId="5" fontId="2" fillId="0" borderId="0" xfId="0" applyNumberFormat="1" applyFont="1"/>
    <xf numFmtId="5" fontId="2" fillId="0" borderId="0" xfId="0" applyNumberFormat="1" applyFont="1" applyAlignment="1">
      <alignment horizontal="right"/>
    </xf>
    <xf numFmtId="5" fontId="10" fillId="0" borderId="0" xfId="0" applyNumberFormat="1" applyFont="1"/>
    <xf numFmtId="5" fontId="2" fillId="0" borderId="0" xfId="0" applyNumberFormat="1" applyFont="1" applyAlignment="1"/>
    <xf numFmtId="5" fontId="2" fillId="6" borderId="0" xfId="0" applyNumberFormat="1" applyFont="1" applyFill="1"/>
    <xf numFmtId="5" fontId="11" fillId="0" borderId="0" xfId="2" applyNumberFormat="1" applyFont="1"/>
    <xf numFmtId="5" fontId="2" fillId="0" borderId="0" xfId="2" applyNumberFormat="1" applyFont="1"/>
    <xf numFmtId="5" fontId="2" fillId="5" borderId="3" xfId="2" applyNumberFormat="1" applyFont="1" applyFill="1" applyBorder="1"/>
    <xf numFmtId="5" fontId="2" fillId="5" borderId="4" xfId="2" applyNumberFormat="1" applyFont="1" applyFill="1" applyBorder="1"/>
    <xf numFmtId="5" fontId="2" fillId="5" borderId="5" xfId="0" applyNumberFormat="1" applyFont="1" applyFill="1" applyBorder="1"/>
    <xf numFmtId="0" fontId="2" fillId="5" borderId="6" xfId="0" applyFont="1" applyFill="1" applyBorder="1"/>
    <xf numFmtId="5" fontId="2" fillId="5" borderId="0" xfId="2" applyNumberFormat="1" applyFont="1" applyFill="1" applyBorder="1"/>
    <xf numFmtId="5" fontId="2" fillId="5" borderId="7" xfId="0" applyNumberFormat="1" applyFont="1" applyFill="1" applyBorder="1"/>
    <xf numFmtId="5" fontId="11" fillId="0" borderId="0" xfId="0" applyNumberFormat="1" applyFont="1"/>
    <xf numFmtId="5" fontId="2" fillId="5" borderId="9" xfId="2" applyNumberFormat="1" applyFont="1" applyFill="1" applyBorder="1"/>
    <xf numFmtId="5" fontId="2" fillId="5" borderId="9" xfId="2" applyNumberFormat="1" applyFont="1" applyFill="1" applyBorder="1" applyAlignment="1">
      <alignment horizontal="right"/>
    </xf>
    <xf numFmtId="5" fontId="2" fillId="0" borderId="2" xfId="0" applyNumberFormat="1" applyFont="1" applyBorder="1"/>
    <xf numFmtId="5" fontId="11" fillId="0" borderId="0" xfId="0" quotePrefix="1" applyNumberFormat="1" applyFont="1"/>
    <xf numFmtId="5" fontId="2" fillId="0" borderId="0" xfId="0" applyNumberFormat="1" applyFont="1" applyBorder="1"/>
    <xf numFmtId="5" fontId="10" fillId="0" borderId="0" xfId="2" applyNumberFormat="1" applyFont="1"/>
    <xf numFmtId="5" fontId="11" fillId="0" borderId="0" xfId="0" applyNumberFormat="1" applyFont="1" applyAlignment="1"/>
    <xf numFmtId="0" fontId="11" fillId="0" borderId="0" xfId="0" applyFont="1" applyAlignment="1">
      <alignment vertical="top" wrapText="1"/>
    </xf>
    <xf numFmtId="5" fontId="2" fillId="0" borderId="0" xfId="0" applyNumberFormat="1" applyFont="1" applyBorder="1" applyAlignment="1">
      <alignment wrapText="1"/>
    </xf>
    <xf numFmtId="5" fontId="11" fillId="0" borderId="0" xfId="0" applyNumberFormat="1" applyFont="1" applyBorder="1" applyAlignment="1"/>
    <xf numFmtId="0" fontId="2" fillId="0" borderId="0" xfId="0" applyFont="1" applyFill="1" applyAlignment="1">
      <alignment horizontal="left" vertical="center" wrapText="1"/>
    </xf>
    <xf numFmtId="5" fontId="11" fillId="0" borderId="0" xfId="0" applyNumberFormat="1" applyFont="1" applyFill="1" applyAlignment="1">
      <alignment horizontal="center"/>
    </xf>
    <xf numFmtId="5" fontId="11" fillId="0" borderId="0" xfId="0" applyNumberFormat="1" applyFont="1" applyFill="1" applyAlignment="1">
      <alignment horizontal="right"/>
    </xf>
    <xf numFmtId="5" fontId="2" fillId="0" borderId="15" xfId="2" applyNumberFormat="1" applyFont="1" applyBorder="1"/>
    <xf numFmtId="5" fontId="2" fillId="0" borderId="15" xfId="2" applyNumberFormat="1" applyFont="1" applyBorder="1" applyAlignment="1">
      <alignment horizontal="left"/>
    </xf>
    <xf numFmtId="5" fontId="2" fillId="0" borderId="0" xfId="0" applyNumberFormat="1" applyFont="1" applyAlignment="1">
      <alignment vertical="center"/>
    </xf>
    <xf numFmtId="5" fontId="11" fillId="0" borderId="0" xfId="0" applyNumberFormat="1" applyFont="1" applyAlignment="1">
      <alignment vertical="center"/>
    </xf>
    <xf numFmtId="5" fontId="11" fillId="0" borderId="0" xfId="0" applyNumberFormat="1" applyFont="1" applyAlignment="1">
      <alignment horizontal="left"/>
    </xf>
    <xf numFmtId="5" fontId="11" fillId="0" borderId="0" xfId="0" applyNumberFormat="1" applyFont="1" applyAlignment="1">
      <alignment horizontal="right"/>
    </xf>
    <xf numFmtId="5" fontId="2" fillId="0" borderId="0" xfId="0" applyNumberFormat="1" applyFont="1" applyAlignment="1">
      <alignment horizontal="left"/>
    </xf>
    <xf numFmtId="0" fontId="10" fillId="0" borderId="0" xfId="0" applyFont="1"/>
    <xf numFmtId="5" fontId="2" fillId="0" borderId="19" xfId="0" applyNumberFormat="1" applyFont="1" applyBorder="1" applyAlignment="1"/>
    <xf numFmtId="0" fontId="2" fillId="7" borderId="0" xfId="0" applyFont="1" applyFill="1"/>
    <xf numFmtId="0" fontId="2" fillId="8" borderId="0" xfId="0" applyFont="1" applyFill="1"/>
    <xf numFmtId="5" fontId="10" fillId="7" borderId="0" xfId="2" applyNumberFormat="1" applyFont="1" applyFill="1"/>
    <xf numFmtId="5" fontId="2" fillId="7" borderId="0" xfId="0" applyNumberFormat="1" applyFont="1" applyFill="1"/>
    <xf numFmtId="5" fontId="2" fillId="7" borderId="0" xfId="2" applyNumberFormat="1" applyFont="1" applyFill="1"/>
    <xf numFmtId="5" fontId="11" fillId="7" borderId="0" xfId="2" applyNumberFormat="1" applyFont="1" applyFill="1"/>
    <xf numFmtId="5" fontId="2" fillId="7" borderId="0" xfId="0" applyNumberFormat="1" applyFont="1" applyFill="1" applyAlignment="1">
      <alignment horizontal="center"/>
    </xf>
    <xf numFmtId="10" fontId="2" fillId="7" borderId="0" xfId="2" quotePrefix="1" applyNumberFormat="1" applyFont="1" applyFill="1"/>
    <xf numFmtId="10" fontId="11" fillId="7" borderId="0" xfId="2" applyNumberFormat="1" applyFont="1" applyFill="1"/>
    <xf numFmtId="10" fontId="2" fillId="7" borderId="0" xfId="0" applyNumberFormat="1" applyFont="1" applyFill="1" applyAlignment="1">
      <alignment horizontal="center"/>
    </xf>
    <xf numFmtId="5" fontId="10" fillId="8" borderId="0" xfId="2" applyNumberFormat="1" applyFont="1" applyFill="1" applyAlignment="1"/>
    <xf numFmtId="5" fontId="2" fillId="8" borderId="0" xfId="0" applyNumberFormat="1" applyFont="1" applyFill="1" applyAlignment="1">
      <alignment horizontal="right"/>
    </xf>
    <xf numFmtId="5" fontId="2" fillId="8" borderId="0" xfId="0" applyNumberFormat="1" applyFont="1" applyFill="1"/>
    <xf numFmtId="5" fontId="11" fillId="8" borderId="0" xfId="2" applyNumberFormat="1" applyFont="1" applyFill="1" applyAlignment="1"/>
    <xf numFmtId="5" fontId="2" fillId="8" borderId="0" xfId="2" applyNumberFormat="1" applyFont="1" applyFill="1"/>
    <xf numFmtId="5" fontId="2" fillId="8" borderId="0" xfId="0" applyNumberFormat="1" applyFont="1" applyFill="1" applyAlignment="1">
      <alignment horizontal="center"/>
    </xf>
    <xf numFmtId="0" fontId="2" fillId="0" borderId="0" xfId="0" applyFont="1" applyBorder="1" applyAlignment="1">
      <alignment horizontal="left" vertical="top" wrapText="1"/>
    </xf>
    <xf numFmtId="5" fontId="11" fillId="7" borderId="0" xfId="0" applyNumberFormat="1" applyFont="1" applyFill="1" applyAlignment="1"/>
    <xf numFmtId="0" fontId="11" fillId="7" borderId="0" xfId="0" applyFont="1" applyFill="1" applyAlignment="1">
      <alignment vertical="top" wrapText="1"/>
    </xf>
    <xf numFmtId="0" fontId="11" fillId="7" borderId="0" xfId="0" applyFont="1" applyFill="1" applyBorder="1" applyAlignment="1">
      <alignment horizontal="left" vertical="top" wrapText="1"/>
    </xf>
    <xf numFmtId="0" fontId="2" fillId="7" borderId="0" xfId="0" applyFont="1" applyFill="1" applyBorder="1" applyAlignment="1">
      <alignment horizontal="left" vertical="top" wrapText="1"/>
    </xf>
    <xf numFmtId="0" fontId="2" fillId="7" borderId="0" xfId="0" applyFont="1" applyFill="1" applyBorder="1" applyAlignment="1">
      <alignment horizontal="left" vertical="top"/>
    </xf>
    <xf numFmtId="5" fontId="11" fillId="8" borderId="0" xfId="0" applyNumberFormat="1" applyFont="1" applyFill="1" applyAlignment="1"/>
    <xf numFmtId="0" fontId="11" fillId="8" borderId="0" xfId="0" applyFont="1" applyFill="1" applyAlignment="1">
      <alignment vertical="top" wrapText="1"/>
    </xf>
    <xf numFmtId="0" fontId="11" fillId="8" borderId="0" xfId="0" applyFont="1" applyFill="1" applyBorder="1" applyAlignment="1">
      <alignment horizontal="left" vertical="top" wrapText="1"/>
    </xf>
    <xf numFmtId="0" fontId="2" fillId="8" borderId="0" xfId="0" applyFont="1" applyFill="1" applyBorder="1" applyAlignment="1">
      <alignment horizontal="left" vertical="top" wrapText="1"/>
    </xf>
    <xf numFmtId="0" fontId="2" fillId="8" borderId="0" xfId="0" applyFont="1" applyFill="1" applyBorder="1" applyAlignment="1">
      <alignment horizontal="left" vertical="top"/>
    </xf>
    <xf numFmtId="5" fontId="6" fillId="0" borderId="0" xfId="2" applyNumberFormat="1" applyFont="1"/>
    <xf numFmtId="5" fontId="3" fillId="0" borderId="0" xfId="0" applyNumberFormat="1" applyFont="1"/>
    <xf numFmtId="5" fontId="3" fillId="0" borderId="0" xfId="0" applyNumberFormat="1" applyFont="1" applyFill="1"/>
    <xf numFmtId="5" fontId="2" fillId="10" borderId="0" xfId="0" applyNumberFormat="1" applyFont="1" applyFill="1" applyAlignment="1">
      <alignment vertical="center"/>
    </xf>
    <xf numFmtId="5" fontId="2" fillId="9" borderId="0" xfId="0" applyNumberFormat="1" applyFont="1" applyFill="1"/>
    <xf numFmtId="5" fontId="2" fillId="3" borderId="2" xfId="0" applyNumberFormat="1" applyFont="1" applyFill="1" applyBorder="1"/>
    <xf numFmtId="5" fontId="3" fillId="0" borderId="0" xfId="0" applyNumberFormat="1" applyFont="1" applyBorder="1"/>
    <xf numFmtId="5" fontId="3" fillId="0" borderId="0" xfId="0" applyNumberFormat="1" applyFont="1" applyFill="1" applyBorder="1"/>
    <xf numFmtId="5" fontId="3" fillId="0" borderId="0" xfId="0" applyNumberFormat="1" applyFont="1" applyFill="1" applyBorder="1" applyAlignment="1">
      <alignment horizontal="right"/>
    </xf>
    <xf numFmtId="5" fontId="2" fillId="0" borderId="0" xfId="0" applyNumberFormat="1" applyFont="1" applyBorder="1" applyAlignment="1">
      <alignment horizontal="right"/>
    </xf>
    <xf numFmtId="5" fontId="2" fillId="0" borderId="0" xfId="0" applyNumberFormat="1" applyFont="1" applyFill="1" applyBorder="1" applyAlignment="1">
      <alignment horizontal="right"/>
    </xf>
    <xf numFmtId="5" fontId="2" fillId="10" borderId="0" xfId="0" applyNumberFormat="1" applyFont="1" applyFill="1" applyBorder="1" applyAlignment="1">
      <alignment horizontal="right"/>
    </xf>
    <xf numFmtId="5" fontId="0" fillId="0" borderId="0" xfId="0" applyNumberFormat="1"/>
    <xf numFmtId="5" fontId="2" fillId="3" borderId="0" xfId="0" applyNumberFormat="1" applyFont="1" applyFill="1"/>
    <xf numFmtId="5" fontId="3" fillId="0" borderId="0" xfId="2" applyNumberFormat="1" applyFont="1" applyAlignment="1">
      <alignment horizontal="right"/>
    </xf>
    <xf numFmtId="5" fontId="5" fillId="0" borderId="0" xfId="2" applyNumberFormat="1"/>
    <xf numFmtId="5" fontId="11" fillId="0" borderId="0" xfId="2" applyNumberFormat="1" applyFont="1" applyAlignment="1">
      <alignment horizontal="right"/>
    </xf>
    <xf numFmtId="0" fontId="2" fillId="0" borderId="0" xfId="0" applyFont="1" applyAlignment="1">
      <alignment horizontal="right"/>
    </xf>
    <xf numFmtId="5" fontId="2" fillId="0" borderId="0" xfId="0" applyNumberFormat="1" applyFont="1" applyAlignment="1">
      <alignment horizontal="left" wrapText="1"/>
    </xf>
    <xf numFmtId="5" fontId="2" fillId="5" borderId="20" xfId="0" applyNumberFormat="1" applyFont="1" applyFill="1" applyBorder="1"/>
    <xf numFmtId="0" fontId="2" fillId="5" borderId="4" xfId="0" applyFont="1" applyFill="1" applyBorder="1"/>
    <xf numFmtId="0" fontId="2" fillId="5" borderId="0" xfId="0" applyFont="1" applyFill="1" applyBorder="1"/>
    <xf numFmtId="5" fontId="2" fillId="5" borderId="8" xfId="2" applyNumberFormat="1" applyFont="1" applyFill="1" applyBorder="1" applyAlignment="1">
      <alignment horizontal="left"/>
    </xf>
    <xf numFmtId="0" fontId="2" fillId="5" borderId="9" xfId="0" applyFont="1" applyFill="1" applyBorder="1"/>
    <xf numFmtId="5" fontId="2" fillId="5" borderId="21" xfId="0" applyNumberFormat="1" applyFont="1" applyFill="1" applyBorder="1"/>
    <xf numFmtId="5" fontId="2" fillId="0" borderId="22" xfId="1" applyNumberFormat="1" applyFont="1" applyBorder="1"/>
    <xf numFmtId="5" fontId="2" fillId="0" borderId="23" xfId="1" applyNumberFormat="1" applyFont="1" applyBorder="1"/>
    <xf numFmtId="5" fontId="2" fillId="0" borderId="24" xfId="1" applyNumberFormat="1" applyFont="1" applyBorder="1"/>
    <xf numFmtId="5" fontId="2" fillId="0" borderId="23" xfId="1" applyNumberFormat="1" applyFont="1" applyFill="1" applyBorder="1"/>
    <xf numFmtId="5" fontId="2" fillId="0" borderId="23" xfId="1" applyNumberFormat="1" applyFont="1" applyBorder="1" applyAlignment="1">
      <alignment vertical="center"/>
    </xf>
    <xf numFmtId="5" fontId="3" fillId="0" borderId="25" xfId="1" applyNumberFormat="1" applyFont="1" applyBorder="1"/>
    <xf numFmtId="5" fontId="2" fillId="0" borderId="26" xfId="1" applyNumberFormat="1" applyFont="1" applyBorder="1"/>
    <xf numFmtId="5" fontId="2" fillId="0" borderId="27" xfId="1" applyNumberFormat="1" applyFont="1" applyBorder="1"/>
    <xf numFmtId="5" fontId="3" fillId="9" borderId="25" xfId="1" applyNumberFormat="1" applyFont="1" applyFill="1" applyBorder="1"/>
    <xf numFmtId="0" fontId="0" fillId="0" borderId="23" xfId="0" applyBorder="1"/>
    <xf numFmtId="5" fontId="3" fillId="0" borderId="28" xfId="1" applyNumberFormat="1" applyFont="1" applyBorder="1"/>
    <xf numFmtId="5" fontId="2" fillId="5" borderId="0" xfId="0" applyNumberFormat="1" applyFont="1" applyFill="1" applyBorder="1"/>
    <xf numFmtId="5" fontId="11" fillId="0" borderId="23" xfId="1" applyNumberFormat="1" applyFont="1" applyBorder="1"/>
    <xf numFmtId="0" fontId="11" fillId="0" borderId="0" xfId="0" applyFont="1" applyAlignment="1">
      <alignment horizontal="left"/>
    </xf>
    <xf numFmtId="0" fontId="2" fillId="5" borderId="3" xfId="0" applyFont="1" applyFill="1" applyBorder="1"/>
    <xf numFmtId="5" fontId="2" fillId="5" borderId="4" xfId="0" applyNumberFormat="1" applyFont="1" applyFill="1" applyBorder="1"/>
    <xf numFmtId="0" fontId="2" fillId="5" borderId="6" xfId="0" applyFont="1" applyFill="1" applyBorder="1" applyAlignment="1">
      <alignment vertical="center"/>
    </xf>
    <xf numFmtId="0" fontId="2" fillId="5" borderId="8" xfId="0" applyFont="1" applyFill="1" applyBorder="1" applyAlignment="1">
      <alignment vertical="center"/>
    </xf>
    <xf numFmtId="5" fontId="2" fillId="5" borderId="9" xfId="0" applyNumberFormat="1" applyFont="1" applyFill="1" applyBorder="1"/>
    <xf numFmtId="5" fontId="2" fillId="0" borderId="7" xfId="1" applyNumberFormat="1" applyFont="1" applyBorder="1"/>
    <xf numFmtId="5" fontId="2" fillId="0" borderId="0" xfId="0" applyNumberFormat="1" applyFont="1" applyBorder="1" applyAlignment="1"/>
    <xf numFmtId="5" fontId="10" fillId="6" borderId="0" xfId="2" applyNumberFormat="1" applyFont="1" applyFill="1"/>
    <xf numFmtId="5" fontId="2" fillId="6" borderId="0" xfId="2" applyNumberFormat="1" applyFont="1" applyFill="1"/>
    <xf numFmtId="5" fontId="2" fillId="6" borderId="0" xfId="0" applyNumberFormat="1" applyFont="1" applyFill="1" applyBorder="1"/>
    <xf numFmtId="0" fontId="2" fillId="0" borderId="0" xfId="0" applyFont="1" applyBorder="1" applyAlignment="1">
      <alignment horizontal="left" vertical="top" wrapText="1"/>
    </xf>
    <xf numFmtId="5" fontId="2" fillId="7" borderId="0" xfId="0" applyNumberFormat="1" applyFont="1" applyFill="1" applyBorder="1" applyAlignment="1">
      <alignment horizontal="left" wrapText="1"/>
    </xf>
    <xf numFmtId="5" fontId="2" fillId="8" borderId="0" xfId="0" applyNumberFormat="1" applyFont="1" applyFill="1" applyBorder="1" applyAlignment="1">
      <alignment horizontal="left" wrapText="1"/>
    </xf>
    <xf numFmtId="0" fontId="11" fillId="6" borderId="0" xfId="0" applyFont="1" applyFill="1"/>
    <xf numFmtId="0" fontId="2" fillId="6" borderId="0" xfId="0" applyFont="1" applyFill="1"/>
    <xf numFmtId="5" fontId="2" fillId="0" borderId="21" xfId="0" applyNumberFormat="1" applyFont="1" applyBorder="1" applyAlignment="1">
      <alignment horizontal="left"/>
    </xf>
    <xf numFmtId="5" fontId="2" fillId="0" borderId="29" xfId="0" applyNumberFormat="1" applyFont="1" applyBorder="1" applyAlignment="1">
      <alignment horizontal="right"/>
    </xf>
    <xf numFmtId="0" fontId="1" fillId="0" borderId="0" xfId="0" applyFont="1"/>
    <xf numFmtId="5" fontId="2" fillId="0" borderId="17" xfId="0" applyNumberFormat="1" applyFont="1" applyBorder="1" applyAlignment="1">
      <alignment horizontal="center" vertical="center"/>
    </xf>
    <xf numFmtId="5" fontId="2" fillId="0" borderId="18" xfId="0" applyNumberFormat="1" applyFont="1" applyBorder="1" applyAlignment="1"/>
    <xf numFmtId="5" fontId="2" fillId="0" borderId="16" xfId="0" applyNumberFormat="1" applyFont="1" applyBorder="1" applyAlignment="1">
      <alignment vertical="center"/>
    </xf>
    <xf numFmtId="5" fontId="2" fillId="0" borderId="0" xfId="0" applyNumberFormat="1" applyFont="1" applyFill="1"/>
    <xf numFmtId="5" fontId="2" fillId="0" borderId="16" xfId="0" applyNumberFormat="1" applyFont="1" applyBorder="1"/>
    <xf numFmtId="0" fontId="2" fillId="0" borderId="17" xfId="0" applyFont="1" applyBorder="1"/>
    <xf numFmtId="5" fontId="2" fillId="0" borderId="17" xfId="0" applyNumberFormat="1" applyFont="1" applyBorder="1" applyAlignment="1">
      <alignment horizontal="center"/>
    </xf>
    <xf numFmtId="5" fontId="2" fillId="0" borderId="17" xfId="0" applyNumberFormat="1" applyFont="1" applyBorder="1"/>
    <xf numFmtId="0" fontId="2" fillId="0" borderId="0" xfId="0" applyFont="1" applyAlignment="1"/>
    <xf numFmtId="5" fontId="2" fillId="0" borderId="18" xfId="0" applyNumberFormat="1" applyFont="1" applyBorder="1"/>
    <xf numFmtId="5" fontId="2" fillId="0" borderId="11" xfId="0" applyNumberFormat="1" applyFont="1" applyFill="1" applyBorder="1"/>
    <xf numFmtId="0" fontId="7" fillId="0" borderId="0" xfId="0" applyFont="1"/>
    <xf numFmtId="5" fontId="2" fillId="0" borderId="0" xfId="0" applyNumberFormat="1" applyFont="1" applyFill="1" applyBorder="1" applyAlignment="1">
      <alignment vertical="center"/>
    </xf>
    <xf numFmtId="5" fontId="2" fillId="0" borderId="0" xfId="0" applyNumberFormat="1" applyFont="1" applyFill="1" applyBorder="1" applyAlignment="1"/>
    <xf numFmtId="5" fontId="2" fillId="0" borderId="0" xfId="3" applyNumberFormat="1" applyFont="1" applyFill="1" applyBorder="1"/>
    <xf numFmtId="5" fontId="2" fillId="0" borderId="0" xfId="3" applyNumberFormat="1" applyFont="1" applyFill="1" applyBorder="1" applyAlignment="1">
      <alignment wrapText="1"/>
    </xf>
    <xf numFmtId="5" fontId="2" fillId="0" borderId="0" xfId="0" applyNumberFormat="1" applyFont="1" applyFill="1" applyBorder="1" applyAlignment="1">
      <alignment wrapText="1"/>
    </xf>
    <xf numFmtId="5" fontId="2" fillId="0" borderId="2" xfId="0" applyNumberFormat="1" applyFont="1" applyFill="1" applyBorder="1"/>
    <xf numFmtId="5" fontId="11" fillId="0" borderId="0" xfId="0" applyNumberFormat="1" applyFont="1" applyAlignment="1">
      <alignment horizontal="left" wrapText="1"/>
    </xf>
    <xf numFmtId="5" fontId="2" fillId="0" borderId="30" xfId="0" applyNumberFormat="1" applyFont="1" applyBorder="1" applyAlignment="1">
      <alignment horizontal="right" vertical="center"/>
    </xf>
    <xf numFmtId="5" fontId="2" fillId="0" borderId="0" xfId="0" applyNumberFormat="1" applyFont="1" applyAlignment="1">
      <alignment horizontal="center"/>
    </xf>
    <xf numFmtId="5" fontId="7" fillId="0" borderId="0" xfId="0" applyNumberFormat="1" applyFont="1" applyAlignment="1">
      <alignment horizontal="left"/>
    </xf>
    <xf numFmtId="5" fontId="2" fillId="6" borderId="0" xfId="0" quotePrefix="1" applyNumberFormat="1" applyFont="1" applyFill="1" applyAlignment="1">
      <alignment horizontal="right"/>
    </xf>
    <xf numFmtId="5" fontId="2" fillId="0" borderId="0" xfId="0" applyNumberFormat="1" applyFont="1" applyFill="1" applyBorder="1"/>
    <xf numFmtId="5" fontId="11" fillId="0" borderId="0" xfId="0" applyNumberFormat="1" applyFont="1" applyFill="1" applyBorder="1" applyAlignment="1"/>
    <xf numFmtId="5" fontId="11" fillId="0" borderId="0" xfId="0" applyNumberFormat="1" applyFont="1" applyFill="1" applyBorder="1" applyAlignment="1">
      <alignment wrapText="1"/>
    </xf>
    <xf numFmtId="5" fontId="11" fillId="0" borderId="0" xfId="0" applyNumberFormat="1" applyFont="1" applyFill="1" applyBorder="1"/>
    <xf numFmtId="5" fontId="2" fillId="0" borderId="7" xfId="1" applyNumberFormat="1" applyFont="1" applyBorder="1" applyAlignment="1">
      <alignment vertical="center"/>
    </xf>
    <xf numFmtId="5" fontId="2" fillId="0" borderId="20" xfId="0" applyNumberFormat="1" applyFont="1" applyBorder="1" applyAlignment="1">
      <alignment vertical="center" wrapText="1"/>
    </xf>
    <xf numFmtId="0" fontId="2" fillId="0" borderId="0" xfId="0" applyFont="1" applyFill="1"/>
    <xf numFmtId="5" fontId="2" fillId="7" borderId="0" xfId="0" quotePrefix="1" applyNumberFormat="1" applyFont="1" applyFill="1" applyBorder="1" applyAlignment="1">
      <alignment horizontal="left"/>
    </xf>
    <xf numFmtId="0" fontId="2" fillId="7" borderId="1" xfId="0" applyFont="1" applyFill="1" applyBorder="1" applyAlignment="1">
      <alignment horizontal="left" vertical="top" wrapText="1"/>
    </xf>
    <xf numFmtId="5" fontId="2" fillId="7" borderId="0" xfId="0" applyNumberFormat="1" applyFont="1" applyFill="1" applyBorder="1" applyAlignment="1"/>
    <xf numFmtId="5" fontId="2" fillId="8" borderId="0" xfId="0" quotePrefix="1" applyNumberFormat="1" applyFont="1" applyFill="1" applyBorder="1" applyAlignment="1">
      <alignment horizontal="left"/>
    </xf>
    <xf numFmtId="10" fontId="2" fillId="7" borderId="0" xfId="0" quotePrefix="1" applyNumberFormat="1" applyFont="1" applyFill="1" applyAlignment="1">
      <alignment horizontal="right"/>
    </xf>
    <xf numFmtId="5" fontId="11" fillId="8" borderId="0" xfId="0" applyNumberFormat="1" applyFont="1" applyFill="1" applyAlignment="1">
      <alignment horizontal="right"/>
    </xf>
    <xf numFmtId="5" fontId="2" fillId="9" borderId="23" xfId="1" applyNumberFormat="1" applyFont="1" applyFill="1" applyBorder="1"/>
    <xf numFmtId="5" fontId="11" fillId="0" borderId="0" xfId="0" applyNumberFormat="1" applyFont="1" applyAlignment="1">
      <alignment horizontal="center"/>
    </xf>
    <xf numFmtId="5" fontId="11" fillId="0" borderId="0" xfId="0" applyNumberFormat="1" applyFont="1" applyBorder="1"/>
    <xf numFmtId="0" fontId="10" fillId="0" borderId="0" xfId="0" applyFont="1" applyAlignment="1"/>
    <xf numFmtId="5" fontId="6" fillId="2" borderId="31" xfId="2" applyNumberFormat="1" applyFont="1" applyFill="1" applyBorder="1"/>
    <xf numFmtId="5" fontId="5" fillId="2" borderId="32" xfId="2" applyNumberFormat="1" applyFill="1" applyBorder="1"/>
    <xf numFmtId="0" fontId="0" fillId="2" borderId="33" xfId="0" applyFill="1" applyBorder="1"/>
    <xf numFmtId="5" fontId="5" fillId="2" borderId="34" xfId="2" applyNumberFormat="1" applyFill="1" applyBorder="1"/>
    <xf numFmtId="5" fontId="5" fillId="2" borderId="0" xfId="2" applyNumberFormat="1" applyFill="1" applyBorder="1"/>
    <xf numFmtId="0" fontId="0" fillId="2" borderId="35" xfId="0" applyFill="1" applyBorder="1"/>
    <xf numFmtId="5" fontId="3" fillId="2" borderId="34" xfId="2" applyNumberFormat="1" applyFont="1" applyFill="1" applyBorder="1"/>
    <xf numFmtId="0" fontId="2" fillId="2" borderId="0" xfId="0" applyFont="1" applyFill="1" applyBorder="1"/>
    <xf numFmtId="5" fontId="3" fillId="2" borderId="35" xfId="2" applyNumberFormat="1" applyFont="1" applyFill="1" applyBorder="1"/>
    <xf numFmtId="5" fontId="5" fillId="2" borderId="36" xfId="2" applyNumberFormat="1" applyFill="1" applyBorder="1"/>
    <xf numFmtId="5" fontId="5" fillId="2" borderId="37" xfId="2" applyNumberFormat="1" applyFill="1" applyBorder="1"/>
    <xf numFmtId="0" fontId="2" fillId="2" borderId="37" xfId="0" applyFont="1" applyFill="1" applyBorder="1"/>
    <xf numFmtId="5" fontId="3" fillId="2" borderId="37" xfId="2" applyNumberFormat="1" applyFont="1" applyFill="1" applyBorder="1" applyAlignment="1">
      <alignment horizontal="right"/>
    </xf>
    <xf numFmtId="5" fontId="3" fillId="2" borderId="38" xfId="2" applyNumberFormat="1" applyFont="1" applyFill="1" applyBorder="1"/>
    <xf numFmtId="5" fontId="2" fillId="8" borderId="20" xfId="1" applyNumberFormat="1" applyFont="1" applyFill="1" applyBorder="1"/>
    <xf numFmtId="5" fontId="2" fillId="7" borderId="20" xfId="1" applyNumberFormat="1" applyFont="1" applyFill="1" applyBorder="1"/>
    <xf numFmtId="5" fontId="2" fillId="7" borderId="20" xfId="0" applyNumberFormat="1" applyFont="1" applyFill="1" applyBorder="1"/>
    <xf numFmtId="5" fontId="2" fillId="8" borderId="20" xfId="0" applyNumberFormat="1" applyFont="1" applyFill="1" applyBorder="1" applyAlignment="1">
      <alignment vertical="center"/>
    </xf>
    <xf numFmtId="0" fontId="2" fillId="7" borderId="0" xfId="0" applyFont="1" applyFill="1" applyAlignment="1">
      <alignment horizontal="right"/>
    </xf>
    <xf numFmtId="5" fontId="2" fillId="0" borderId="17" xfId="0" applyNumberFormat="1" applyFont="1" applyBorder="1" applyAlignment="1"/>
    <xf numFmtId="0" fontId="3" fillId="0" borderId="0" xfId="5" applyFont="1"/>
    <xf numFmtId="0" fontId="3" fillId="0" borderId="0" xfId="5" applyFont="1" applyBorder="1" applyAlignment="1">
      <alignment horizontal="center"/>
    </xf>
    <xf numFmtId="0" fontId="2" fillId="0" borderId="0" xfId="5" applyFont="1"/>
    <xf numFmtId="5" fontId="2" fillId="9" borderId="0" xfId="1" applyNumberFormat="1" applyFont="1" applyFill="1" applyBorder="1" applyAlignment="1">
      <alignment vertical="center"/>
    </xf>
    <xf numFmtId="5" fontId="2" fillId="11" borderId="0" xfId="1" quotePrefix="1" applyNumberFormat="1" applyFont="1" applyFill="1" applyBorder="1" applyAlignment="1">
      <alignment vertical="center"/>
    </xf>
    <xf numFmtId="5" fontId="3" fillId="2" borderId="41" xfId="1" applyNumberFormat="1" applyFont="1" applyFill="1" applyBorder="1" applyAlignment="1">
      <alignment vertical="center"/>
    </xf>
    <xf numFmtId="5" fontId="3" fillId="9" borderId="20" xfId="1" applyNumberFormat="1" applyFont="1" applyFill="1" applyBorder="1" applyAlignment="1">
      <alignment vertical="center"/>
    </xf>
    <xf numFmtId="0" fontId="3" fillId="11" borderId="0" xfId="0" applyFont="1" applyFill="1" applyBorder="1" applyAlignment="1">
      <alignment horizontal="center"/>
    </xf>
    <xf numFmtId="0" fontId="2" fillId="11" borderId="0" xfId="0" applyFont="1" applyFill="1" applyBorder="1" applyAlignment="1">
      <alignment horizontal="left"/>
    </xf>
    <xf numFmtId="0" fontId="2" fillId="11" borderId="0" xfId="0" applyFont="1" applyFill="1" applyBorder="1" applyAlignment="1">
      <alignment horizontal="right"/>
    </xf>
    <xf numFmtId="5" fontId="3" fillId="11" borderId="20" xfId="1" applyNumberFormat="1" applyFont="1" applyFill="1" applyBorder="1" applyAlignment="1">
      <alignment vertical="center"/>
    </xf>
    <xf numFmtId="0" fontId="3" fillId="0" borderId="0" xfId="0" applyFont="1" applyAlignment="1">
      <alignment horizontal="center"/>
    </xf>
    <xf numFmtId="0" fontId="2" fillId="11" borderId="0" xfId="0" applyFont="1" applyFill="1" applyAlignment="1">
      <alignment horizontal="left"/>
    </xf>
    <xf numFmtId="0" fontId="3" fillId="11" borderId="0" xfId="0" applyFont="1" applyFill="1" applyAlignment="1">
      <alignment horizontal="center"/>
    </xf>
    <xf numFmtId="0" fontId="3" fillId="12" borderId="0" xfId="0" applyFont="1" applyFill="1" applyAlignment="1">
      <alignment horizontal="center"/>
    </xf>
    <xf numFmtId="0" fontId="2" fillId="12" borderId="0" xfId="0" applyFont="1" applyFill="1"/>
    <xf numFmtId="5" fontId="3" fillId="12" borderId="20" xfId="1" applyNumberFormat="1" applyFont="1" applyFill="1" applyBorder="1" applyAlignment="1">
      <alignment vertical="center"/>
    </xf>
    <xf numFmtId="0" fontId="3" fillId="12" borderId="0" xfId="0" applyFont="1" applyFill="1" applyAlignment="1">
      <alignment horizontal="right"/>
    </xf>
    <xf numFmtId="0" fontId="2" fillId="12" borderId="0" xfId="0" applyFont="1" applyFill="1" applyAlignment="1">
      <alignment horizontal="right"/>
    </xf>
    <xf numFmtId="5" fontId="3" fillId="2" borderId="39" xfId="1" applyNumberFormat="1" applyFont="1" applyFill="1" applyBorder="1" applyAlignment="1">
      <alignment vertical="center"/>
    </xf>
    <xf numFmtId="5" fontId="2" fillId="12" borderId="20" xfId="1" applyNumberFormat="1" applyFont="1" applyFill="1" applyBorder="1" applyAlignment="1">
      <alignment vertical="center"/>
    </xf>
    <xf numFmtId="0" fontId="2" fillId="12" borderId="0" xfId="0" applyFont="1" applyFill="1" applyAlignment="1">
      <alignment horizontal="center"/>
    </xf>
    <xf numFmtId="0" fontId="3" fillId="2" borderId="40" xfId="0" applyFont="1" applyFill="1" applyBorder="1" applyAlignment="1">
      <alignment horizontal="right"/>
    </xf>
    <xf numFmtId="0" fontId="3" fillId="12" borderId="21" xfId="0" applyFont="1" applyFill="1" applyBorder="1" applyAlignment="1">
      <alignment horizontal="center"/>
    </xf>
    <xf numFmtId="0" fontId="2" fillId="12" borderId="29" xfId="0" applyFont="1" applyFill="1" applyBorder="1" applyAlignment="1">
      <alignment horizontal="right"/>
    </xf>
    <xf numFmtId="0" fontId="2" fillId="12" borderId="13" xfId="0" applyFont="1" applyFill="1" applyBorder="1" applyAlignment="1">
      <alignment horizontal="center"/>
    </xf>
    <xf numFmtId="9" fontId="2" fillId="12" borderId="20" xfId="4" applyFont="1" applyFill="1" applyBorder="1" applyAlignment="1">
      <alignment vertical="center" wrapText="1"/>
    </xf>
    <xf numFmtId="5" fontId="2" fillId="6" borderId="20" xfId="1" applyNumberFormat="1" applyFont="1" applyFill="1" applyBorder="1" applyAlignment="1">
      <alignment horizontal="right" vertical="center" wrapText="1"/>
    </xf>
    <xf numFmtId="0" fontId="11" fillId="12" borderId="0" xfId="0" applyFont="1" applyFill="1" applyAlignment="1">
      <alignment horizontal="center"/>
    </xf>
    <xf numFmtId="0" fontId="2" fillId="0" borderId="0" xfId="0" applyFont="1" applyBorder="1" applyAlignment="1">
      <alignment horizontal="left" vertical="center" wrapText="1"/>
    </xf>
    <xf numFmtId="5" fontId="2" fillId="0" borderId="0" xfId="0" applyNumberFormat="1" applyFont="1" applyBorder="1" applyAlignment="1">
      <alignment horizontal="left" wrapText="1"/>
    </xf>
    <xf numFmtId="0" fontId="2" fillId="7" borderId="0" xfId="0" applyFont="1" applyFill="1" applyAlignment="1">
      <alignment horizontal="left" vertical="center" wrapText="1"/>
    </xf>
    <xf numFmtId="0" fontId="2" fillId="7" borderId="14" xfId="0" applyFont="1" applyFill="1" applyBorder="1" applyAlignment="1">
      <alignment horizontal="left" vertical="center" wrapText="1"/>
    </xf>
    <xf numFmtId="5" fontId="2" fillId="0" borderId="16" xfId="0" applyNumberFormat="1" applyFont="1" applyBorder="1" applyAlignment="1">
      <alignment horizontal="center" vertical="center" wrapText="1"/>
    </xf>
    <xf numFmtId="5" fontId="2" fillId="0" borderId="18" xfId="0" applyNumberFormat="1" applyFont="1" applyBorder="1" applyAlignment="1">
      <alignment horizontal="center" vertical="center" wrapText="1"/>
    </xf>
    <xf numFmtId="0" fontId="2" fillId="8" borderId="0" xfId="0" applyFont="1" applyFill="1" applyAlignment="1">
      <alignment horizontal="left" vertical="center" wrapText="1"/>
    </xf>
    <xf numFmtId="0" fontId="2" fillId="8" borderId="0" xfId="0" applyFont="1" applyFill="1" applyBorder="1" applyAlignment="1">
      <alignment horizontal="left" vertical="center" wrapText="1"/>
    </xf>
    <xf numFmtId="5" fontId="2" fillId="8" borderId="1" xfId="2" applyNumberFormat="1" applyFont="1" applyFill="1" applyBorder="1" applyAlignment="1">
      <alignment horizontal="left" wrapText="1"/>
    </xf>
    <xf numFmtId="5" fontId="2" fillId="0" borderId="0" xfId="2" applyNumberFormat="1" applyFont="1" applyAlignment="1">
      <alignment horizontal="left" vertical="center" wrapText="1"/>
    </xf>
    <xf numFmtId="5" fontId="2" fillId="0" borderId="0" xfId="2" applyNumberFormat="1" applyFont="1" applyBorder="1" applyAlignment="1">
      <alignment horizontal="left" vertical="center" wrapText="1"/>
    </xf>
    <xf numFmtId="0" fontId="2" fillId="0" borderId="0" xfId="0" applyFont="1" applyAlignment="1">
      <alignment horizontal="left" wrapText="1"/>
    </xf>
    <xf numFmtId="5" fontId="2" fillId="0" borderId="30" xfId="0" applyNumberFormat="1" applyFont="1" applyBorder="1" applyAlignment="1">
      <alignment horizontal="right" vertical="center" wrapText="1"/>
    </xf>
    <xf numFmtId="0" fontId="2" fillId="0" borderId="0" xfId="0" applyFont="1" applyBorder="1" applyAlignment="1">
      <alignment horizontal="left" wrapText="1"/>
    </xf>
    <xf numFmtId="5" fontId="2" fillId="7" borderId="0" xfId="0" applyNumberFormat="1" applyFont="1" applyFill="1" applyAlignment="1">
      <alignment horizontal="left" vertical="center" wrapText="1"/>
    </xf>
    <xf numFmtId="5" fontId="2" fillId="7" borderId="7" xfId="0" applyNumberFormat="1" applyFont="1" applyFill="1" applyBorder="1" applyAlignment="1">
      <alignment horizontal="left" vertical="center" wrapText="1"/>
    </xf>
    <xf numFmtId="5" fontId="2" fillId="8" borderId="0" xfId="0" applyNumberFormat="1" applyFont="1" applyFill="1" applyBorder="1" applyAlignment="1">
      <alignment horizontal="left" wrapText="1"/>
    </xf>
    <xf numFmtId="9" fontId="2" fillId="7" borderId="16" xfId="4" applyNumberFormat="1" applyFont="1" applyFill="1" applyBorder="1" applyAlignment="1">
      <alignment horizontal="center" vertical="center" wrapText="1"/>
    </xf>
    <xf numFmtId="9" fontId="2" fillId="7" borderId="18" xfId="4" applyNumberFormat="1" applyFont="1" applyFill="1" applyBorder="1" applyAlignment="1">
      <alignment horizontal="center" vertical="center" wrapText="1"/>
    </xf>
    <xf numFmtId="0" fontId="2" fillId="12" borderId="0" xfId="0" applyFont="1" applyFill="1" applyAlignment="1">
      <alignment horizontal="left" vertical="center" wrapText="1"/>
    </xf>
  </cellXfs>
  <cellStyles count="6">
    <cellStyle name="Monétaire" xfId="1" builtinId="4"/>
    <cellStyle name="Normal" xfId="0" builtinId="0"/>
    <cellStyle name="Normal 2" xfId="5" xr:uid="{80FB608A-C905-4968-9713-5229613ADE6C}"/>
    <cellStyle name="Normal_Documentation-FEII" xfId="3" xr:uid="{19B5A83A-CB21-44B3-8EDF-6B9D00DFFFE4}"/>
    <cellStyle name="Normal_H2005 - Étude de cas - Sport au Max Inc. - Solution" xfId="2" xr:uid="{00000000-0005-0000-0000-000002000000}"/>
    <cellStyle name="Pourcentage"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3</xdr:col>
      <xdr:colOff>514987</xdr:colOff>
      <xdr:row>5</xdr:row>
      <xdr:rowOff>79616</xdr:rowOff>
    </xdr:from>
    <xdr:to>
      <xdr:col>4</xdr:col>
      <xdr:colOff>39414</xdr:colOff>
      <xdr:row>7</xdr:row>
      <xdr:rowOff>183931</xdr:rowOff>
    </xdr:to>
    <xdr:sp macro="" textlink="">
      <xdr:nvSpPr>
        <xdr:cNvPr id="17" name="Rectangle 30">
          <a:extLst>
            <a:ext uri="{FF2B5EF4-FFF2-40B4-BE49-F238E27FC236}">
              <a16:creationId xmlns:a16="http://schemas.microsoft.com/office/drawing/2014/main" id="{37C8F2A7-5C1C-4BAA-8AEB-6BD3196204F8}"/>
            </a:ext>
          </a:extLst>
        </xdr:cNvPr>
        <xdr:cNvSpPr>
          <a:spLocks noChangeArrowheads="1"/>
        </xdr:cNvSpPr>
      </xdr:nvSpPr>
      <xdr:spPr bwMode="auto">
        <a:xfrm>
          <a:off x="2170366" y="1794116"/>
          <a:ext cx="1199514" cy="485315"/>
        </a:xfrm>
        <a:prstGeom prst="rect">
          <a:avLst/>
        </a:prstGeom>
        <a:solidFill>
          <a:schemeClr val="accent4">
            <a:lumMod val="40000"/>
            <a:lumOff val="60000"/>
          </a:schemeClr>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Frontenac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SPCC)</a:t>
          </a:r>
        </a:p>
      </xdr:txBody>
    </xdr:sp>
    <xdr:clientData/>
  </xdr:twoCellAnchor>
  <xdr:twoCellAnchor>
    <xdr:from>
      <xdr:col>0</xdr:col>
      <xdr:colOff>81435</xdr:colOff>
      <xdr:row>11</xdr:row>
      <xdr:rowOff>7357</xdr:rowOff>
    </xdr:from>
    <xdr:to>
      <xdr:col>1</xdr:col>
      <xdr:colOff>748863</xdr:colOff>
      <xdr:row>13</xdr:row>
      <xdr:rowOff>111672</xdr:rowOff>
    </xdr:to>
    <xdr:sp macro="" textlink="">
      <xdr:nvSpPr>
        <xdr:cNvPr id="46" name="Rectangle 30">
          <a:extLst>
            <a:ext uri="{FF2B5EF4-FFF2-40B4-BE49-F238E27FC236}">
              <a16:creationId xmlns:a16="http://schemas.microsoft.com/office/drawing/2014/main" id="{FDBF054E-1B14-481A-BBB1-AB7751DE3BF8}"/>
            </a:ext>
          </a:extLst>
        </xdr:cNvPr>
        <xdr:cNvSpPr>
          <a:spLocks noChangeArrowheads="1"/>
        </xdr:cNvSpPr>
      </xdr:nvSpPr>
      <xdr:spPr bwMode="auto">
        <a:xfrm>
          <a:off x="81435" y="2102857"/>
          <a:ext cx="1203209" cy="485315"/>
        </a:xfrm>
        <a:prstGeom prst="rect">
          <a:avLst/>
        </a:prstGeom>
        <a:solidFill>
          <a:schemeClr val="accent4">
            <a:lumMod val="40000"/>
            <a:lumOff val="60000"/>
          </a:schemeClr>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CLO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SCI)</a:t>
          </a:r>
        </a:p>
      </xdr:txBody>
    </xdr:sp>
    <xdr:clientData/>
  </xdr:twoCellAnchor>
  <xdr:twoCellAnchor>
    <xdr:from>
      <xdr:col>4</xdr:col>
      <xdr:colOff>907482</xdr:colOff>
      <xdr:row>11</xdr:row>
      <xdr:rowOff>7357</xdr:rowOff>
    </xdr:from>
    <xdr:to>
      <xdr:col>6</xdr:col>
      <xdr:colOff>20939</xdr:colOff>
      <xdr:row>13</xdr:row>
      <xdr:rowOff>111672</xdr:rowOff>
    </xdr:to>
    <xdr:sp macro="" textlink="">
      <xdr:nvSpPr>
        <xdr:cNvPr id="47" name="Rectangle 30">
          <a:extLst>
            <a:ext uri="{FF2B5EF4-FFF2-40B4-BE49-F238E27FC236}">
              <a16:creationId xmlns:a16="http://schemas.microsoft.com/office/drawing/2014/main" id="{33778505-8810-40A2-B258-0836E07C8ABE}"/>
            </a:ext>
          </a:extLst>
        </xdr:cNvPr>
        <xdr:cNvSpPr>
          <a:spLocks noChangeArrowheads="1"/>
        </xdr:cNvSpPr>
      </xdr:nvSpPr>
      <xdr:spPr bwMode="auto">
        <a:xfrm>
          <a:off x="4241232" y="2864857"/>
          <a:ext cx="1203004" cy="485315"/>
        </a:xfrm>
        <a:prstGeom prst="rect">
          <a:avLst/>
        </a:prstGeom>
        <a:solidFill>
          <a:srgbClr val="FFFFFF"/>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Publix US Corp.</a:t>
          </a:r>
          <a:br>
            <a:rPr lang="fr-CA" sz="1200" b="0" i="0" u="none" strike="noStrike" baseline="0">
              <a:solidFill>
                <a:srgbClr val="000000"/>
              </a:solidFill>
              <a:latin typeface="Times New Roman"/>
              <a:cs typeface="Times New Roman"/>
            </a:rPr>
          </a:br>
          <a:r>
            <a:rPr lang="fr-CA" sz="1200" b="0" i="1" u="none" strike="noStrike" baseline="0">
              <a:solidFill>
                <a:srgbClr val="000000"/>
              </a:solidFill>
              <a:latin typeface="Times New Roman"/>
              <a:cs typeface="Times New Roman"/>
            </a:rPr>
            <a:t>(pas une SCI)</a:t>
          </a:r>
        </a:p>
      </xdr:txBody>
    </xdr:sp>
    <xdr:clientData/>
  </xdr:twoCellAnchor>
  <xdr:twoCellAnchor>
    <xdr:from>
      <xdr:col>3</xdr:col>
      <xdr:colOff>655049</xdr:colOff>
      <xdr:row>13</xdr:row>
      <xdr:rowOff>119886</xdr:rowOff>
    </xdr:from>
    <xdr:to>
      <xdr:col>3</xdr:col>
      <xdr:colOff>1172765</xdr:colOff>
      <xdr:row>15</xdr:row>
      <xdr:rowOff>41058</xdr:rowOff>
    </xdr:to>
    <xdr:sp macro="" textlink="">
      <xdr:nvSpPr>
        <xdr:cNvPr id="51" name="ZoneTexte 50">
          <a:extLst>
            <a:ext uri="{FF2B5EF4-FFF2-40B4-BE49-F238E27FC236}">
              <a16:creationId xmlns:a16="http://schemas.microsoft.com/office/drawing/2014/main" id="{46A8C36A-EE14-4BF8-BFEF-7BE9578EA4D8}"/>
            </a:ext>
          </a:extLst>
        </xdr:cNvPr>
        <xdr:cNvSpPr txBox="1"/>
      </xdr:nvSpPr>
      <xdr:spPr>
        <a:xfrm>
          <a:off x="2310018" y="3358386"/>
          <a:ext cx="517716" cy="302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5 %</a:t>
          </a:r>
        </a:p>
      </xdr:txBody>
    </xdr:sp>
    <xdr:clientData/>
  </xdr:twoCellAnchor>
  <xdr:twoCellAnchor>
    <xdr:from>
      <xdr:col>1</xdr:col>
      <xdr:colOff>910357</xdr:colOff>
      <xdr:row>11</xdr:row>
      <xdr:rowOff>7357</xdr:rowOff>
    </xdr:from>
    <xdr:to>
      <xdr:col>3</xdr:col>
      <xdr:colOff>986578</xdr:colOff>
      <xdr:row>13</xdr:row>
      <xdr:rowOff>111672</xdr:rowOff>
    </xdr:to>
    <xdr:sp macro="" textlink="">
      <xdr:nvSpPr>
        <xdr:cNvPr id="48" name="Rectangle 30">
          <a:extLst>
            <a:ext uri="{FF2B5EF4-FFF2-40B4-BE49-F238E27FC236}">
              <a16:creationId xmlns:a16="http://schemas.microsoft.com/office/drawing/2014/main" id="{D0BD0C8E-8162-4DB9-BA17-D2B50B4D1F67}"/>
            </a:ext>
          </a:extLst>
        </xdr:cNvPr>
        <xdr:cNvSpPr>
          <a:spLocks noChangeArrowheads="1"/>
        </xdr:cNvSpPr>
      </xdr:nvSpPr>
      <xdr:spPr bwMode="auto">
        <a:xfrm>
          <a:off x="1446138" y="2864857"/>
          <a:ext cx="1195409" cy="485315"/>
        </a:xfrm>
        <a:prstGeom prst="rect">
          <a:avLst/>
        </a:prstGeom>
        <a:solidFill>
          <a:srgbClr val="FFFFFF"/>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Trans99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SCI)</a:t>
          </a:r>
        </a:p>
      </xdr:txBody>
    </xdr:sp>
    <xdr:clientData/>
  </xdr:twoCellAnchor>
  <xdr:twoCellAnchor>
    <xdr:from>
      <xdr:col>3</xdr:col>
      <xdr:colOff>1185022</xdr:colOff>
      <xdr:row>11</xdr:row>
      <xdr:rowOff>7357</xdr:rowOff>
    </xdr:from>
    <xdr:to>
      <xdr:col>4</xdr:col>
      <xdr:colOff>709449</xdr:colOff>
      <xdr:row>13</xdr:row>
      <xdr:rowOff>111672</xdr:rowOff>
    </xdr:to>
    <xdr:sp macro="" textlink="">
      <xdr:nvSpPr>
        <xdr:cNvPr id="49" name="Rectangle 30">
          <a:extLst>
            <a:ext uri="{FF2B5EF4-FFF2-40B4-BE49-F238E27FC236}">
              <a16:creationId xmlns:a16="http://schemas.microsoft.com/office/drawing/2014/main" id="{99A6E9E0-7F64-461E-9B81-040602D050EA}"/>
            </a:ext>
          </a:extLst>
        </xdr:cNvPr>
        <xdr:cNvSpPr>
          <a:spLocks noChangeArrowheads="1"/>
        </xdr:cNvSpPr>
      </xdr:nvSpPr>
      <xdr:spPr bwMode="auto">
        <a:xfrm>
          <a:off x="2840401" y="2864857"/>
          <a:ext cx="1199514" cy="485315"/>
        </a:xfrm>
        <a:prstGeom prst="rect">
          <a:avLst/>
        </a:prstGeom>
        <a:solidFill>
          <a:srgbClr val="FFFFFF"/>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Parent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SCI)</a:t>
          </a:r>
        </a:p>
      </xdr:txBody>
    </xdr:sp>
    <xdr:clientData/>
  </xdr:twoCellAnchor>
  <xdr:twoCellAnchor>
    <xdr:from>
      <xdr:col>3</xdr:col>
      <xdr:colOff>326191</xdr:colOff>
      <xdr:row>15</xdr:row>
      <xdr:rowOff>32845</xdr:rowOff>
    </xdr:from>
    <xdr:to>
      <xdr:col>4</xdr:col>
      <xdr:colOff>142260</xdr:colOff>
      <xdr:row>17</xdr:row>
      <xdr:rowOff>177362</xdr:rowOff>
    </xdr:to>
    <xdr:sp macro="" textlink="">
      <xdr:nvSpPr>
        <xdr:cNvPr id="4" name="Ellipse 3">
          <a:extLst>
            <a:ext uri="{FF2B5EF4-FFF2-40B4-BE49-F238E27FC236}">
              <a16:creationId xmlns:a16="http://schemas.microsoft.com/office/drawing/2014/main" id="{40359386-20A2-4AA5-93DB-161E796E55A6}"/>
            </a:ext>
          </a:extLst>
        </xdr:cNvPr>
        <xdr:cNvSpPr/>
      </xdr:nvSpPr>
      <xdr:spPr>
        <a:xfrm>
          <a:off x="1981160" y="3652345"/>
          <a:ext cx="1494850" cy="525517"/>
        </a:xfrm>
        <a:prstGeom prst="ellipse">
          <a:avLst/>
        </a:prstGeom>
        <a:noFill/>
        <a:ln w="1270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CA" sz="1200">
              <a:solidFill>
                <a:schemeClr val="tx1"/>
              </a:solidFill>
              <a:latin typeface="Times New Roman" panose="02020603050405020304" pitchFamily="18" charset="0"/>
              <a:cs typeface="Times New Roman" panose="02020603050405020304" pitchFamily="18" charset="0"/>
            </a:rPr>
            <a:t>DELTA</a:t>
          </a:r>
          <a:r>
            <a:rPr lang="fr-CA" sz="1200" baseline="0">
              <a:solidFill>
                <a:schemeClr val="tx1"/>
              </a:solidFill>
              <a:latin typeface="Times New Roman" panose="02020603050405020304" pitchFamily="18" charset="0"/>
              <a:cs typeface="Times New Roman" panose="02020603050405020304" pitchFamily="18" charset="0"/>
            </a:rPr>
            <a:t> senc.</a:t>
          </a:r>
          <a:endParaRPr lang="fr-CA" sz="1200">
            <a:solidFill>
              <a:schemeClr val="tx1"/>
            </a:solidFill>
            <a:latin typeface="Times New Roman" panose="02020603050405020304" pitchFamily="18" charset="0"/>
            <a:cs typeface="Times New Roman" panose="02020603050405020304" pitchFamily="18" charset="0"/>
          </a:endParaRPr>
        </a:p>
      </xdr:txBody>
    </xdr:sp>
    <xdr:clientData/>
  </xdr:twoCellAnchor>
  <xdr:twoCellAnchor>
    <xdr:from>
      <xdr:col>3</xdr:col>
      <xdr:colOff>1070741</xdr:colOff>
      <xdr:row>7</xdr:row>
      <xdr:rowOff>183930</xdr:rowOff>
    </xdr:from>
    <xdr:to>
      <xdr:col>3</xdr:col>
      <xdr:colOff>1070741</xdr:colOff>
      <xdr:row>15</xdr:row>
      <xdr:rowOff>29765</xdr:rowOff>
    </xdr:to>
    <xdr:sp macro="" textlink="">
      <xdr:nvSpPr>
        <xdr:cNvPr id="50" name="Line 42">
          <a:extLst>
            <a:ext uri="{FF2B5EF4-FFF2-40B4-BE49-F238E27FC236}">
              <a16:creationId xmlns:a16="http://schemas.microsoft.com/office/drawing/2014/main" id="{C347C275-DAF1-4BA4-BA2D-0A5B60856828}"/>
            </a:ext>
          </a:extLst>
        </xdr:cNvPr>
        <xdr:cNvSpPr>
          <a:spLocks noChangeShapeType="1"/>
        </xdr:cNvSpPr>
      </xdr:nvSpPr>
      <xdr:spPr bwMode="auto">
        <a:xfrm flipH="1">
          <a:off x="2725710" y="2279430"/>
          <a:ext cx="0" cy="1369835"/>
        </a:xfrm>
        <a:prstGeom prst="line">
          <a:avLst/>
        </a:prstGeom>
        <a:noFill/>
        <a:ln w="9525">
          <a:solidFill>
            <a:srgbClr val="000000"/>
          </a:solidFill>
          <a:prstDash val="dash"/>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518128</xdr:colOff>
      <xdr:row>2</xdr:row>
      <xdr:rowOff>0</xdr:rowOff>
    </xdr:from>
    <xdr:to>
      <xdr:col>4</xdr:col>
      <xdr:colOff>41747</xdr:colOff>
      <xdr:row>3</xdr:row>
      <xdr:rowOff>58920</xdr:rowOff>
    </xdr:to>
    <xdr:sp macro="" textlink="">
      <xdr:nvSpPr>
        <xdr:cNvPr id="52" name="ZoneTexte 51">
          <a:extLst>
            <a:ext uri="{FF2B5EF4-FFF2-40B4-BE49-F238E27FC236}">
              <a16:creationId xmlns:a16="http://schemas.microsoft.com/office/drawing/2014/main" id="{D96575F5-807F-4469-9076-BA27B493CC17}"/>
            </a:ext>
          </a:extLst>
        </xdr:cNvPr>
        <xdr:cNvSpPr txBox="1"/>
      </xdr:nvSpPr>
      <xdr:spPr>
        <a:xfrm>
          <a:off x="2173097" y="1090248"/>
          <a:ext cx="1202400" cy="302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fr-CA" sz="1200" u="sng">
              <a:latin typeface="Times New Roman" panose="02020603050405020304" pitchFamily="18" charset="0"/>
              <a:cs typeface="Times New Roman" panose="02020603050405020304" pitchFamily="18" charset="0"/>
            </a:rPr>
            <a:t>Éric Simard</a:t>
          </a:r>
        </a:p>
      </xdr:txBody>
    </xdr:sp>
    <xdr:clientData/>
  </xdr:twoCellAnchor>
  <xdr:twoCellAnchor>
    <xdr:from>
      <xdr:col>4</xdr:col>
      <xdr:colOff>235191</xdr:colOff>
      <xdr:row>5</xdr:row>
      <xdr:rowOff>79616</xdr:rowOff>
    </xdr:from>
    <xdr:to>
      <xdr:col>5</xdr:col>
      <xdr:colOff>613172</xdr:colOff>
      <xdr:row>7</xdr:row>
      <xdr:rowOff>183931</xdr:rowOff>
    </xdr:to>
    <xdr:sp macro="" textlink="">
      <xdr:nvSpPr>
        <xdr:cNvPr id="53" name="Rectangle 30">
          <a:extLst>
            <a:ext uri="{FF2B5EF4-FFF2-40B4-BE49-F238E27FC236}">
              <a16:creationId xmlns:a16="http://schemas.microsoft.com/office/drawing/2014/main" id="{21C21C08-525C-43E3-A1E0-75774CA052FB}"/>
            </a:ext>
          </a:extLst>
        </xdr:cNvPr>
        <xdr:cNvSpPr>
          <a:spLocks noChangeArrowheads="1"/>
        </xdr:cNvSpPr>
      </xdr:nvSpPr>
      <xdr:spPr bwMode="auto">
        <a:xfrm>
          <a:off x="3568941" y="1794116"/>
          <a:ext cx="1294762" cy="485315"/>
        </a:xfrm>
        <a:prstGeom prst="rect">
          <a:avLst/>
        </a:prstGeom>
        <a:solidFill>
          <a:schemeClr val="accent4">
            <a:lumMod val="40000"/>
            <a:lumOff val="60000"/>
          </a:schemeClr>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Gestion Simard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SPCC)</a:t>
          </a:r>
        </a:p>
      </xdr:txBody>
    </xdr:sp>
    <xdr:clientData/>
  </xdr:twoCellAnchor>
  <xdr:twoCellAnchor>
    <xdr:from>
      <xdr:col>3</xdr:col>
      <xdr:colOff>1116591</xdr:colOff>
      <xdr:row>3</xdr:row>
      <xdr:rowOff>11296</xdr:rowOff>
    </xdr:from>
    <xdr:to>
      <xdr:col>3</xdr:col>
      <xdr:colOff>1119329</xdr:colOff>
      <xdr:row>5</xdr:row>
      <xdr:rowOff>79616</xdr:rowOff>
    </xdr:to>
    <xdr:cxnSp macro="">
      <xdr:nvCxnSpPr>
        <xdr:cNvPr id="7" name="Connecteur droit avec flèche 6">
          <a:extLst>
            <a:ext uri="{FF2B5EF4-FFF2-40B4-BE49-F238E27FC236}">
              <a16:creationId xmlns:a16="http://schemas.microsoft.com/office/drawing/2014/main" id="{D53C50E6-D410-493C-A7FD-3573FB992B05}"/>
            </a:ext>
          </a:extLst>
        </xdr:cNvPr>
        <xdr:cNvCxnSpPr>
          <a:endCxn id="17" idx="0"/>
        </xdr:cNvCxnSpPr>
      </xdr:nvCxnSpPr>
      <xdr:spPr>
        <a:xfrm flipH="1">
          <a:off x="2771560" y="1344796"/>
          <a:ext cx="2738" cy="449320"/>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601471</xdr:colOff>
      <xdr:row>3</xdr:row>
      <xdr:rowOff>102026</xdr:rowOff>
    </xdr:from>
    <xdr:to>
      <xdr:col>3</xdr:col>
      <xdr:colOff>1184670</xdr:colOff>
      <xdr:row>5</xdr:row>
      <xdr:rowOff>23198</xdr:rowOff>
    </xdr:to>
    <xdr:sp macro="" textlink="">
      <xdr:nvSpPr>
        <xdr:cNvPr id="54" name="ZoneTexte 53">
          <a:extLst>
            <a:ext uri="{FF2B5EF4-FFF2-40B4-BE49-F238E27FC236}">
              <a16:creationId xmlns:a16="http://schemas.microsoft.com/office/drawing/2014/main" id="{F5BDD92F-A455-4A48-A9EE-EE63B084A76B}"/>
            </a:ext>
          </a:extLst>
        </xdr:cNvPr>
        <xdr:cNvSpPr txBox="1"/>
      </xdr:nvSpPr>
      <xdr:spPr>
        <a:xfrm>
          <a:off x="2256440" y="1435526"/>
          <a:ext cx="583199" cy="302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100 %</a:t>
          </a:r>
        </a:p>
      </xdr:txBody>
    </xdr:sp>
    <xdr:clientData/>
  </xdr:twoCellAnchor>
  <xdr:twoCellAnchor>
    <xdr:from>
      <xdr:col>3</xdr:col>
      <xdr:colOff>1119328</xdr:colOff>
      <xdr:row>3</xdr:row>
      <xdr:rowOff>11296</xdr:rowOff>
    </xdr:from>
    <xdr:to>
      <xdr:col>4</xdr:col>
      <xdr:colOff>882572</xdr:colOff>
      <xdr:row>5</xdr:row>
      <xdr:rowOff>67710</xdr:rowOff>
    </xdr:to>
    <xdr:cxnSp macro="">
      <xdr:nvCxnSpPr>
        <xdr:cNvPr id="55" name="Connecteur droit avec flèche 54">
          <a:extLst>
            <a:ext uri="{FF2B5EF4-FFF2-40B4-BE49-F238E27FC236}">
              <a16:creationId xmlns:a16="http://schemas.microsoft.com/office/drawing/2014/main" id="{954DDC30-9480-4E49-847B-780E45C3B1AB}"/>
            </a:ext>
          </a:extLst>
        </xdr:cNvPr>
        <xdr:cNvCxnSpPr/>
      </xdr:nvCxnSpPr>
      <xdr:spPr>
        <a:xfrm>
          <a:off x="2774297" y="1344796"/>
          <a:ext cx="1442025" cy="437414"/>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1625408</xdr:colOff>
      <xdr:row>2</xdr:row>
      <xdr:rowOff>167511</xdr:rowOff>
    </xdr:from>
    <xdr:to>
      <xdr:col>4</xdr:col>
      <xdr:colOff>529826</xdr:colOff>
      <xdr:row>4</xdr:row>
      <xdr:rowOff>88683</xdr:rowOff>
    </xdr:to>
    <xdr:sp macro="" textlink="">
      <xdr:nvSpPr>
        <xdr:cNvPr id="56" name="ZoneTexte 55">
          <a:extLst>
            <a:ext uri="{FF2B5EF4-FFF2-40B4-BE49-F238E27FC236}">
              <a16:creationId xmlns:a16="http://schemas.microsoft.com/office/drawing/2014/main" id="{667E13FE-B295-448B-BA0A-B771C56378B9}"/>
            </a:ext>
          </a:extLst>
        </xdr:cNvPr>
        <xdr:cNvSpPr txBox="1"/>
      </xdr:nvSpPr>
      <xdr:spPr>
        <a:xfrm>
          <a:off x="3280377" y="1310511"/>
          <a:ext cx="583199" cy="302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100 %</a:t>
          </a:r>
        </a:p>
      </xdr:txBody>
    </xdr:sp>
    <xdr:clientData/>
  </xdr:twoCellAnchor>
  <xdr:twoCellAnchor>
    <xdr:from>
      <xdr:col>1</xdr:col>
      <xdr:colOff>147259</xdr:colOff>
      <xdr:row>7</xdr:row>
      <xdr:rowOff>183930</xdr:rowOff>
    </xdr:from>
    <xdr:to>
      <xdr:col>3</xdr:col>
      <xdr:colOff>1070741</xdr:colOff>
      <xdr:row>11</xdr:row>
      <xdr:rowOff>7357</xdr:rowOff>
    </xdr:to>
    <xdr:cxnSp macro="">
      <xdr:nvCxnSpPr>
        <xdr:cNvPr id="58" name="Connecteur droit avec flèche 57">
          <a:extLst>
            <a:ext uri="{FF2B5EF4-FFF2-40B4-BE49-F238E27FC236}">
              <a16:creationId xmlns:a16="http://schemas.microsoft.com/office/drawing/2014/main" id="{FA4538DF-C535-4C84-A0DA-EA0F9FF3DF16}"/>
            </a:ext>
          </a:extLst>
        </xdr:cNvPr>
        <xdr:cNvCxnSpPr>
          <a:stCxn id="50" idx="0"/>
          <a:endCxn id="46" idx="0"/>
        </xdr:cNvCxnSpPr>
      </xdr:nvCxnSpPr>
      <xdr:spPr>
        <a:xfrm flipH="1">
          <a:off x="683040" y="2279430"/>
          <a:ext cx="2042670" cy="585427"/>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488364</xdr:colOff>
      <xdr:row>8</xdr:row>
      <xdr:rowOff>173463</xdr:rowOff>
    </xdr:from>
    <xdr:to>
      <xdr:col>2</xdr:col>
      <xdr:colOff>29767</xdr:colOff>
      <xdr:row>10</xdr:row>
      <xdr:rowOff>77390</xdr:rowOff>
    </xdr:to>
    <xdr:sp macro="" textlink="">
      <xdr:nvSpPr>
        <xdr:cNvPr id="59" name="ZoneTexte 58">
          <a:extLst>
            <a:ext uri="{FF2B5EF4-FFF2-40B4-BE49-F238E27FC236}">
              <a16:creationId xmlns:a16="http://schemas.microsoft.com/office/drawing/2014/main" id="{9675D3D6-E431-4082-B49B-7D647CE16EB9}"/>
            </a:ext>
          </a:extLst>
        </xdr:cNvPr>
        <xdr:cNvSpPr txBox="1"/>
      </xdr:nvSpPr>
      <xdr:spPr>
        <a:xfrm>
          <a:off x="1024145" y="2459463"/>
          <a:ext cx="529622" cy="2849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60 %</a:t>
          </a:r>
        </a:p>
      </xdr:txBody>
    </xdr:sp>
    <xdr:clientData/>
  </xdr:twoCellAnchor>
  <xdr:twoCellAnchor>
    <xdr:from>
      <xdr:col>3</xdr:col>
      <xdr:colOff>1070741</xdr:colOff>
      <xdr:row>7</xdr:row>
      <xdr:rowOff>183930</xdr:rowOff>
    </xdr:from>
    <xdr:to>
      <xdr:col>5</xdr:col>
      <xdr:colOff>592203</xdr:colOff>
      <xdr:row>11</xdr:row>
      <xdr:rowOff>7357</xdr:rowOff>
    </xdr:to>
    <xdr:cxnSp macro="">
      <xdr:nvCxnSpPr>
        <xdr:cNvPr id="61" name="Connecteur droit avec flèche 60">
          <a:extLst>
            <a:ext uri="{FF2B5EF4-FFF2-40B4-BE49-F238E27FC236}">
              <a16:creationId xmlns:a16="http://schemas.microsoft.com/office/drawing/2014/main" id="{5CEDE11D-F60A-4BA9-B7A4-875ECA2AE98B}"/>
            </a:ext>
          </a:extLst>
        </xdr:cNvPr>
        <xdr:cNvCxnSpPr>
          <a:stCxn id="50" idx="0"/>
          <a:endCxn id="47" idx="0"/>
        </xdr:cNvCxnSpPr>
      </xdr:nvCxnSpPr>
      <xdr:spPr>
        <a:xfrm>
          <a:off x="2725710" y="2279430"/>
          <a:ext cx="2117024" cy="585427"/>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762205</xdr:colOff>
      <xdr:row>9</xdr:row>
      <xdr:rowOff>822</xdr:rowOff>
    </xdr:from>
    <xdr:to>
      <xdr:col>5</xdr:col>
      <xdr:colOff>928686</xdr:colOff>
      <xdr:row>10</xdr:row>
      <xdr:rowOff>113109</xdr:rowOff>
    </xdr:to>
    <xdr:sp macro="" textlink="">
      <xdr:nvSpPr>
        <xdr:cNvPr id="62" name="ZoneTexte 61">
          <a:extLst>
            <a:ext uri="{FF2B5EF4-FFF2-40B4-BE49-F238E27FC236}">
              <a16:creationId xmlns:a16="http://schemas.microsoft.com/office/drawing/2014/main" id="{D680C426-B722-409C-9992-F60ED91161E7}"/>
            </a:ext>
          </a:extLst>
        </xdr:cNvPr>
        <xdr:cNvSpPr txBox="1"/>
      </xdr:nvSpPr>
      <xdr:spPr>
        <a:xfrm>
          <a:off x="4095955" y="2477322"/>
          <a:ext cx="1083262" cy="3027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moins</a:t>
          </a:r>
          <a:r>
            <a:rPr lang="fr-CA" sz="1200" baseline="0">
              <a:latin typeface="Times New Roman" panose="02020603050405020304" pitchFamily="18" charset="0"/>
              <a:cs typeface="Times New Roman" panose="02020603050405020304" pitchFamily="18" charset="0"/>
            </a:rPr>
            <a:t> de 1 %</a:t>
          </a:r>
          <a:endParaRPr lang="fr-CA" sz="1200">
            <a:latin typeface="Times New Roman" panose="02020603050405020304" pitchFamily="18" charset="0"/>
            <a:cs typeface="Times New Roman" panose="02020603050405020304" pitchFamily="18" charset="0"/>
          </a:endParaRPr>
        </a:p>
      </xdr:txBody>
    </xdr:sp>
    <xdr:clientData/>
  </xdr:twoCellAnchor>
  <xdr:twoCellAnchor>
    <xdr:from>
      <xdr:col>3</xdr:col>
      <xdr:colOff>1070741</xdr:colOff>
      <xdr:row>7</xdr:row>
      <xdr:rowOff>183930</xdr:rowOff>
    </xdr:from>
    <xdr:to>
      <xdr:col>4</xdr:col>
      <xdr:colOff>107845</xdr:colOff>
      <xdr:row>11</xdr:row>
      <xdr:rowOff>7357</xdr:rowOff>
    </xdr:to>
    <xdr:cxnSp macro="">
      <xdr:nvCxnSpPr>
        <xdr:cNvPr id="64" name="Connecteur droit avec flèche 63">
          <a:extLst>
            <a:ext uri="{FF2B5EF4-FFF2-40B4-BE49-F238E27FC236}">
              <a16:creationId xmlns:a16="http://schemas.microsoft.com/office/drawing/2014/main" id="{222921D0-82CF-4D5F-8931-C22AD8F45863}"/>
            </a:ext>
          </a:extLst>
        </xdr:cNvPr>
        <xdr:cNvCxnSpPr>
          <a:stCxn id="50" idx="0"/>
          <a:endCxn id="49" idx="0"/>
        </xdr:cNvCxnSpPr>
      </xdr:nvCxnSpPr>
      <xdr:spPr>
        <a:xfrm>
          <a:off x="2725710" y="2279430"/>
          <a:ext cx="715885" cy="585427"/>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388874</xdr:colOff>
      <xdr:row>7</xdr:row>
      <xdr:rowOff>183930</xdr:rowOff>
    </xdr:from>
    <xdr:to>
      <xdr:col>3</xdr:col>
      <xdr:colOff>1070741</xdr:colOff>
      <xdr:row>11</xdr:row>
      <xdr:rowOff>7357</xdr:rowOff>
    </xdr:to>
    <xdr:cxnSp macro="">
      <xdr:nvCxnSpPr>
        <xdr:cNvPr id="66" name="Connecteur droit avec flèche 65">
          <a:extLst>
            <a:ext uri="{FF2B5EF4-FFF2-40B4-BE49-F238E27FC236}">
              <a16:creationId xmlns:a16="http://schemas.microsoft.com/office/drawing/2014/main" id="{C9CF624A-E37D-428C-9AA4-B9453B6C3284}"/>
            </a:ext>
          </a:extLst>
        </xdr:cNvPr>
        <xdr:cNvCxnSpPr>
          <a:stCxn id="50" idx="0"/>
          <a:endCxn id="48" idx="0"/>
        </xdr:cNvCxnSpPr>
      </xdr:nvCxnSpPr>
      <xdr:spPr>
        <a:xfrm flipH="1">
          <a:off x="2043843" y="2279430"/>
          <a:ext cx="681867" cy="585427"/>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220473</xdr:colOff>
      <xdr:row>8</xdr:row>
      <xdr:rowOff>173463</xdr:rowOff>
    </xdr:from>
    <xdr:to>
      <xdr:col>3</xdr:col>
      <xdr:colOff>750095</xdr:colOff>
      <xdr:row>10</xdr:row>
      <xdr:rowOff>77390</xdr:rowOff>
    </xdr:to>
    <xdr:sp macro="" textlink="">
      <xdr:nvSpPr>
        <xdr:cNvPr id="74" name="ZoneTexte 73">
          <a:extLst>
            <a:ext uri="{FF2B5EF4-FFF2-40B4-BE49-F238E27FC236}">
              <a16:creationId xmlns:a16="http://schemas.microsoft.com/office/drawing/2014/main" id="{9C23D0CA-2E9A-4CB2-8FF4-71CA738B9C4F}"/>
            </a:ext>
          </a:extLst>
        </xdr:cNvPr>
        <xdr:cNvSpPr txBox="1"/>
      </xdr:nvSpPr>
      <xdr:spPr>
        <a:xfrm>
          <a:off x="1875442" y="2459463"/>
          <a:ext cx="529622" cy="2849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20 %</a:t>
          </a:r>
        </a:p>
      </xdr:txBody>
    </xdr:sp>
    <xdr:clientData/>
  </xdr:twoCellAnchor>
  <xdr:twoCellAnchor>
    <xdr:from>
      <xdr:col>3</xdr:col>
      <xdr:colOff>1434911</xdr:colOff>
      <xdr:row>8</xdr:row>
      <xdr:rowOff>173463</xdr:rowOff>
    </xdr:from>
    <xdr:to>
      <xdr:col>4</xdr:col>
      <xdr:colOff>285752</xdr:colOff>
      <xdr:row>10</xdr:row>
      <xdr:rowOff>77390</xdr:rowOff>
    </xdr:to>
    <xdr:sp macro="" textlink="">
      <xdr:nvSpPr>
        <xdr:cNvPr id="75" name="ZoneTexte 74">
          <a:extLst>
            <a:ext uri="{FF2B5EF4-FFF2-40B4-BE49-F238E27FC236}">
              <a16:creationId xmlns:a16="http://schemas.microsoft.com/office/drawing/2014/main" id="{E90B03E8-3FAC-4618-8ED4-013B9973DB25}"/>
            </a:ext>
          </a:extLst>
        </xdr:cNvPr>
        <xdr:cNvSpPr txBox="1"/>
      </xdr:nvSpPr>
      <xdr:spPr>
        <a:xfrm>
          <a:off x="3089880" y="1697463"/>
          <a:ext cx="529622" cy="2849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15 %</a:t>
          </a:r>
        </a:p>
      </xdr:txBody>
    </xdr:sp>
    <xdr:clientData/>
  </xdr:twoCellAnchor>
  <xdr:twoCellAnchor editAs="oneCell">
    <xdr:from>
      <xdr:col>7</xdr:col>
      <xdr:colOff>186135</xdr:colOff>
      <xdr:row>242</xdr:row>
      <xdr:rowOff>133917</xdr:rowOff>
    </xdr:from>
    <xdr:to>
      <xdr:col>13</xdr:col>
      <xdr:colOff>67150</xdr:colOff>
      <xdr:row>283</xdr:row>
      <xdr:rowOff>123131</xdr:rowOff>
    </xdr:to>
    <xdr:pic>
      <xdr:nvPicPr>
        <xdr:cNvPr id="24" name="Image 23">
          <a:extLst>
            <a:ext uri="{FF2B5EF4-FFF2-40B4-BE49-F238E27FC236}">
              <a16:creationId xmlns:a16="http://schemas.microsoft.com/office/drawing/2014/main" id="{A52E97AE-E7AE-4D78-ABE3-D92944BEF4F5}"/>
            </a:ext>
          </a:extLst>
        </xdr:cNvPr>
        <xdr:cNvPicPr>
          <a:picLocks noChangeAspect="1"/>
        </xdr:cNvPicPr>
      </xdr:nvPicPr>
      <xdr:blipFill>
        <a:blip xmlns:r="http://schemas.openxmlformats.org/officeDocument/2006/relationships" r:embed="rId1"/>
        <a:stretch>
          <a:fillRect/>
        </a:stretch>
      </xdr:blipFill>
      <xdr:spPr>
        <a:xfrm>
          <a:off x="6465308" y="45670744"/>
          <a:ext cx="4687477" cy="7799714"/>
        </a:xfrm>
        <a:prstGeom prst="rect">
          <a:avLst/>
        </a:prstGeom>
        <a:ln w="28575">
          <a:solidFill>
            <a:srgbClr val="FF0000"/>
          </a:solidFill>
        </a:ln>
      </xdr:spPr>
    </xdr:pic>
    <xdr:clientData/>
  </xdr:twoCellAnchor>
  <xdr:twoCellAnchor>
    <xdr:from>
      <xdr:col>6</xdr:col>
      <xdr:colOff>1</xdr:colOff>
      <xdr:row>253</xdr:row>
      <xdr:rowOff>0</xdr:rowOff>
    </xdr:from>
    <xdr:to>
      <xdr:col>8</xdr:col>
      <xdr:colOff>285750</xdr:colOff>
      <xdr:row>259</xdr:row>
      <xdr:rowOff>109904</xdr:rowOff>
    </xdr:to>
    <xdr:cxnSp macro="">
      <xdr:nvCxnSpPr>
        <xdr:cNvPr id="25" name="Connecteur droit avec flèche 24">
          <a:extLst>
            <a:ext uri="{FF2B5EF4-FFF2-40B4-BE49-F238E27FC236}">
              <a16:creationId xmlns:a16="http://schemas.microsoft.com/office/drawing/2014/main" id="{FB182CC0-B993-4D35-9035-DA2917C65CD8}"/>
            </a:ext>
          </a:extLst>
        </xdr:cNvPr>
        <xdr:cNvCxnSpPr/>
      </xdr:nvCxnSpPr>
      <xdr:spPr>
        <a:xfrm flipH="1">
          <a:off x="5421924" y="47632327"/>
          <a:ext cx="1333499" cy="1252904"/>
        </a:xfrm>
        <a:prstGeom prst="straightConnector1">
          <a:avLst/>
        </a:prstGeom>
        <a:ln>
          <a:solidFill>
            <a:srgbClr val="FF0000"/>
          </a:solidFill>
          <a:tailEnd type="triangle"/>
        </a:ln>
      </xdr:spPr>
      <xdr:style>
        <a:lnRef idx="2">
          <a:schemeClr val="accent2"/>
        </a:lnRef>
        <a:fillRef idx="0">
          <a:schemeClr val="accent2"/>
        </a:fillRef>
        <a:effectRef idx="1">
          <a:schemeClr val="accent2"/>
        </a:effectRef>
        <a:fontRef idx="minor">
          <a:schemeClr val="tx1"/>
        </a:fontRef>
      </xdr:style>
    </xdr:cxnSp>
    <xdr:clientData/>
  </xdr:twoCellAnchor>
  <xdr:twoCellAnchor>
    <xdr:from>
      <xdr:col>6</xdr:col>
      <xdr:colOff>1</xdr:colOff>
      <xdr:row>253</xdr:row>
      <xdr:rowOff>7327</xdr:rowOff>
    </xdr:from>
    <xdr:to>
      <xdr:col>10</xdr:col>
      <xdr:colOff>930520</xdr:colOff>
      <xdr:row>260</xdr:row>
      <xdr:rowOff>95250</xdr:rowOff>
    </xdr:to>
    <xdr:cxnSp macro="">
      <xdr:nvCxnSpPr>
        <xdr:cNvPr id="26" name="Connecteur droit avec flèche 25">
          <a:extLst>
            <a:ext uri="{FF2B5EF4-FFF2-40B4-BE49-F238E27FC236}">
              <a16:creationId xmlns:a16="http://schemas.microsoft.com/office/drawing/2014/main" id="{1B128A33-CEFC-47CF-8458-48CA11D35E6F}"/>
            </a:ext>
          </a:extLst>
        </xdr:cNvPr>
        <xdr:cNvCxnSpPr/>
      </xdr:nvCxnSpPr>
      <xdr:spPr>
        <a:xfrm flipH="1">
          <a:off x="5421924" y="47639654"/>
          <a:ext cx="3956538" cy="1421423"/>
        </a:xfrm>
        <a:prstGeom prst="straightConnector1">
          <a:avLst/>
        </a:prstGeom>
        <a:ln>
          <a:solidFill>
            <a:srgbClr val="FF0000"/>
          </a:solidFill>
          <a:tailEnd type="triangle"/>
        </a:ln>
      </xdr:spPr>
      <xdr:style>
        <a:lnRef idx="2">
          <a:schemeClr val="accent2"/>
        </a:lnRef>
        <a:fillRef idx="0">
          <a:schemeClr val="accent2"/>
        </a:fillRef>
        <a:effectRef idx="1">
          <a:schemeClr val="accent2"/>
        </a:effectRef>
        <a:fontRef idx="minor">
          <a:schemeClr val="tx1"/>
        </a:fontRef>
      </xdr:style>
    </xdr:cxnSp>
    <xdr:clientData/>
  </xdr:twoCellAnchor>
  <xdr:twoCellAnchor>
    <xdr:from>
      <xdr:col>6</xdr:col>
      <xdr:colOff>842599</xdr:colOff>
      <xdr:row>274</xdr:row>
      <xdr:rowOff>161192</xdr:rowOff>
    </xdr:from>
    <xdr:to>
      <xdr:col>8</xdr:col>
      <xdr:colOff>710712</xdr:colOff>
      <xdr:row>275</xdr:row>
      <xdr:rowOff>87925</xdr:rowOff>
    </xdr:to>
    <xdr:cxnSp macro="">
      <xdr:nvCxnSpPr>
        <xdr:cNvPr id="28" name="Connecteur droit avec flèche 27">
          <a:extLst>
            <a:ext uri="{FF2B5EF4-FFF2-40B4-BE49-F238E27FC236}">
              <a16:creationId xmlns:a16="http://schemas.microsoft.com/office/drawing/2014/main" id="{D1A4FEF8-66CE-4C93-A3F7-8F3A5D20DB27}"/>
            </a:ext>
          </a:extLst>
        </xdr:cNvPr>
        <xdr:cNvCxnSpPr/>
      </xdr:nvCxnSpPr>
      <xdr:spPr>
        <a:xfrm flipH="1">
          <a:off x="6264522" y="51794019"/>
          <a:ext cx="915863" cy="117233"/>
        </a:xfrm>
        <a:prstGeom prst="straightConnector1">
          <a:avLst/>
        </a:prstGeom>
        <a:ln>
          <a:solidFill>
            <a:srgbClr val="FF0000"/>
          </a:solidFill>
          <a:tailEnd type="triangle"/>
        </a:ln>
      </xdr:spPr>
      <xdr:style>
        <a:lnRef idx="2">
          <a:schemeClr val="accent2"/>
        </a:lnRef>
        <a:fillRef idx="0">
          <a:schemeClr val="accent2"/>
        </a:fillRef>
        <a:effectRef idx="1">
          <a:schemeClr val="accent2"/>
        </a:effectRef>
        <a:fontRef idx="minor">
          <a:schemeClr val="tx1"/>
        </a:fontRef>
      </xdr:style>
    </xdr:cxnSp>
    <xdr:clientData/>
  </xdr:twoCellAnchor>
  <xdr:twoCellAnchor>
    <xdr:from>
      <xdr:col>3</xdr:col>
      <xdr:colOff>1077060</xdr:colOff>
      <xdr:row>249</xdr:row>
      <xdr:rowOff>109903</xdr:rowOff>
    </xdr:from>
    <xdr:to>
      <xdr:col>7</xdr:col>
      <xdr:colOff>121916</xdr:colOff>
      <xdr:row>251</xdr:row>
      <xdr:rowOff>65942</xdr:rowOff>
    </xdr:to>
    <xdr:sp macro="" textlink="">
      <xdr:nvSpPr>
        <xdr:cNvPr id="30" name="Ellipse 29">
          <a:extLst>
            <a:ext uri="{FF2B5EF4-FFF2-40B4-BE49-F238E27FC236}">
              <a16:creationId xmlns:a16="http://schemas.microsoft.com/office/drawing/2014/main" id="{B6324FA2-E39B-4014-8DA9-EBC2254FCAEC}"/>
            </a:ext>
          </a:extLst>
        </xdr:cNvPr>
        <xdr:cNvSpPr/>
      </xdr:nvSpPr>
      <xdr:spPr>
        <a:xfrm>
          <a:off x="2732945" y="46980230"/>
          <a:ext cx="3668144" cy="337039"/>
        </a:xfrm>
        <a:prstGeom prst="ellipse">
          <a:avLst/>
        </a:prstGeom>
        <a:noFill/>
        <a:ln w="28575">
          <a:solidFill>
            <a:srgbClr val="FF0000"/>
          </a:solidFill>
        </a:ln>
      </xdr:spPr>
      <xdr:style>
        <a:lnRef idx="1">
          <a:schemeClr val="accent1"/>
        </a:lnRef>
        <a:fillRef idx="3">
          <a:schemeClr val="accent1"/>
        </a:fillRef>
        <a:effectRef idx="2">
          <a:schemeClr val="accent1"/>
        </a:effectRef>
        <a:fontRef idx="minor">
          <a:schemeClr val="lt1"/>
        </a:fontRef>
      </xdr:style>
      <xdr:txBody>
        <a:bodyPr rtlCol="0" anchor="ctr"/>
        <a:lstStyle/>
        <a:p>
          <a:pPr algn="l"/>
          <a:endParaRPr lang="fr-CA" sz="1100"/>
        </a:p>
      </xdr:txBody>
    </xdr:sp>
    <xdr:clientData/>
  </xdr:twoCellAnchor>
  <xdr:twoCellAnchor>
    <xdr:from>
      <xdr:col>4</xdr:col>
      <xdr:colOff>857249</xdr:colOff>
      <xdr:row>257</xdr:row>
      <xdr:rowOff>15118</xdr:rowOff>
    </xdr:from>
    <xdr:to>
      <xdr:col>6</xdr:col>
      <xdr:colOff>476249</xdr:colOff>
      <xdr:row>258</xdr:row>
      <xdr:rowOff>175846</xdr:rowOff>
    </xdr:to>
    <xdr:sp macro="" textlink="">
      <xdr:nvSpPr>
        <xdr:cNvPr id="31" name="Ellipse 30">
          <a:extLst>
            <a:ext uri="{FF2B5EF4-FFF2-40B4-BE49-F238E27FC236}">
              <a16:creationId xmlns:a16="http://schemas.microsoft.com/office/drawing/2014/main" id="{ABCDC8E5-2C6D-40A3-95E8-BCD3187FA892}"/>
            </a:ext>
          </a:extLst>
        </xdr:cNvPr>
        <xdr:cNvSpPr/>
      </xdr:nvSpPr>
      <xdr:spPr>
        <a:xfrm>
          <a:off x="4190999" y="48218945"/>
          <a:ext cx="1707173" cy="351228"/>
        </a:xfrm>
        <a:prstGeom prst="ellipse">
          <a:avLst/>
        </a:prstGeom>
        <a:noFill/>
        <a:ln w="28575">
          <a:solidFill>
            <a:srgbClr val="FF0000"/>
          </a:solidFill>
        </a:ln>
      </xdr:spPr>
      <xdr:style>
        <a:lnRef idx="1">
          <a:schemeClr val="accent1"/>
        </a:lnRef>
        <a:fillRef idx="3">
          <a:schemeClr val="accent1"/>
        </a:fillRef>
        <a:effectRef idx="2">
          <a:schemeClr val="accent1"/>
        </a:effectRef>
        <a:fontRef idx="minor">
          <a:schemeClr val="lt1"/>
        </a:fontRef>
      </xdr:style>
      <xdr:txBody>
        <a:bodyPr rtlCol="0" anchor="ctr"/>
        <a:lstStyle/>
        <a:p>
          <a:pPr algn="l"/>
          <a:endParaRPr lang="fr-CA" sz="1100"/>
        </a:p>
      </xdr:txBody>
    </xdr:sp>
    <xdr:clientData/>
  </xdr:twoCellAnchor>
  <xdr:twoCellAnchor>
    <xdr:from>
      <xdr:col>3</xdr:col>
      <xdr:colOff>1077060</xdr:colOff>
      <xdr:row>251</xdr:row>
      <xdr:rowOff>124557</xdr:rowOff>
    </xdr:from>
    <xdr:to>
      <xdr:col>7</xdr:col>
      <xdr:colOff>121916</xdr:colOff>
      <xdr:row>253</xdr:row>
      <xdr:rowOff>80596</xdr:rowOff>
    </xdr:to>
    <xdr:sp macro="" textlink="">
      <xdr:nvSpPr>
        <xdr:cNvPr id="41" name="Ellipse 40">
          <a:extLst>
            <a:ext uri="{FF2B5EF4-FFF2-40B4-BE49-F238E27FC236}">
              <a16:creationId xmlns:a16="http://schemas.microsoft.com/office/drawing/2014/main" id="{2C3FCFC9-B7FE-4A1E-B5A6-1C8A581CF8BA}"/>
            </a:ext>
          </a:extLst>
        </xdr:cNvPr>
        <xdr:cNvSpPr/>
      </xdr:nvSpPr>
      <xdr:spPr>
        <a:xfrm>
          <a:off x="2732945" y="47375884"/>
          <a:ext cx="3668144" cy="337039"/>
        </a:xfrm>
        <a:prstGeom prst="ellipse">
          <a:avLst/>
        </a:prstGeom>
        <a:noFill/>
        <a:ln w="28575">
          <a:solidFill>
            <a:srgbClr val="FF0000"/>
          </a:solidFill>
        </a:ln>
      </xdr:spPr>
      <xdr:style>
        <a:lnRef idx="1">
          <a:schemeClr val="accent1"/>
        </a:lnRef>
        <a:fillRef idx="3">
          <a:schemeClr val="accent1"/>
        </a:fillRef>
        <a:effectRef idx="2">
          <a:schemeClr val="accent1"/>
        </a:effectRef>
        <a:fontRef idx="minor">
          <a:schemeClr val="lt1"/>
        </a:fontRef>
      </xdr:style>
      <xdr:txBody>
        <a:bodyPr rtlCol="0" anchor="ctr"/>
        <a:lstStyle/>
        <a:p>
          <a:pPr algn="l"/>
          <a:endParaRPr lang="fr-CA" sz="1100"/>
        </a:p>
      </xdr:txBody>
    </xdr:sp>
    <xdr:clientData/>
  </xdr:twoCellAnchor>
  <xdr:twoCellAnchor>
    <xdr:from>
      <xdr:col>0</xdr:col>
      <xdr:colOff>79222</xdr:colOff>
      <xdr:row>15</xdr:row>
      <xdr:rowOff>50830</xdr:rowOff>
    </xdr:from>
    <xdr:to>
      <xdr:col>2</xdr:col>
      <xdr:colOff>101203</xdr:colOff>
      <xdr:row>18</xdr:row>
      <xdr:rowOff>47625</xdr:rowOff>
    </xdr:to>
    <xdr:sp macro="" textlink="">
      <xdr:nvSpPr>
        <xdr:cNvPr id="32" name="Bulle narrative : rectangle 31">
          <a:extLst>
            <a:ext uri="{FF2B5EF4-FFF2-40B4-BE49-F238E27FC236}">
              <a16:creationId xmlns:a16="http://schemas.microsoft.com/office/drawing/2014/main" id="{6FCCD138-B977-4001-86E7-CF5071807664}"/>
            </a:ext>
          </a:extLst>
        </xdr:cNvPr>
        <xdr:cNvSpPr/>
      </xdr:nvSpPr>
      <xdr:spPr>
        <a:xfrm>
          <a:off x="79222" y="2908330"/>
          <a:ext cx="1545981" cy="568295"/>
        </a:xfrm>
        <a:prstGeom prst="wedgeRectCallout">
          <a:avLst>
            <a:gd name="adj1" fmla="val -12804"/>
            <a:gd name="adj2" fmla="val -97825"/>
          </a:avLst>
        </a:prstGeom>
        <a:solidFill>
          <a:schemeClr val="accent3">
            <a:lumMod val="40000"/>
            <a:lumOff val="60000"/>
          </a:schemeClr>
        </a:solidFill>
        <a:ln w="63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t"/>
        <a:lstStyle/>
        <a:p>
          <a:pPr algn="ctr"/>
          <a:r>
            <a:rPr lang="fr-CA" sz="1100" i="1">
              <a:solidFill>
                <a:schemeClr val="tx1"/>
              </a:solidFill>
              <a:latin typeface="Times New Roman" panose="02020603050405020304" pitchFamily="18" charset="0"/>
              <a:cs typeface="Times New Roman" panose="02020603050405020304" pitchFamily="18" charset="0"/>
            </a:rPr>
            <a:t>Rattachée</a:t>
          </a:r>
        </a:p>
        <a:p>
          <a:pPr algn="ctr"/>
          <a:r>
            <a:rPr lang="fr-CA" sz="1100" i="1">
              <a:solidFill>
                <a:schemeClr val="tx1"/>
              </a:solidFill>
              <a:latin typeface="Times New Roman" panose="02020603050405020304" pitchFamily="18" charset="0"/>
              <a:cs typeface="Times New Roman" panose="02020603050405020304" pitchFamily="18" charset="0"/>
            </a:rPr>
            <a:t>RTD</a:t>
          </a:r>
          <a:r>
            <a:rPr lang="fr-CA" sz="1100" i="1" baseline="0">
              <a:solidFill>
                <a:schemeClr val="tx1"/>
              </a:solidFill>
              <a:latin typeface="Times New Roman" panose="02020603050405020304" pitchFamily="18" charset="0"/>
              <a:cs typeface="Times New Roman" panose="02020603050405020304" pitchFamily="18" charset="0"/>
            </a:rPr>
            <a:t> = 383 $</a:t>
          </a:r>
          <a:br>
            <a:rPr lang="fr-CA" sz="1100" i="1" baseline="0">
              <a:solidFill>
                <a:schemeClr val="tx1"/>
              </a:solidFill>
              <a:latin typeface="Times New Roman" panose="02020603050405020304" pitchFamily="18" charset="0"/>
              <a:cs typeface="Times New Roman" panose="02020603050405020304" pitchFamily="18" charset="0"/>
            </a:rPr>
          </a:br>
          <a:r>
            <a:rPr lang="fr-CA" sz="1100" i="1" baseline="0">
              <a:solidFill>
                <a:schemeClr val="tx1"/>
              </a:solidFill>
              <a:latin typeface="Times New Roman" panose="02020603050405020304" pitchFamily="18" charset="0"/>
              <a:cs typeface="Times New Roman" panose="02020603050405020304" pitchFamily="18" charset="0"/>
            </a:rPr>
            <a:t>Div. total versé = 1 000 $</a:t>
          </a:r>
          <a:endParaRPr lang="fr-CA" sz="1100" i="1">
            <a:solidFill>
              <a:schemeClr val="tx1"/>
            </a:solidFill>
            <a:latin typeface="Times New Roman" panose="02020603050405020304" pitchFamily="18" charset="0"/>
            <a:cs typeface="Times New Roman" panose="02020603050405020304" pitchFamily="18" charset="0"/>
          </a:endParaRPr>
        </a:p>
      </xdr:txBody>
    </xdr:sp>
    <xdr:clientData/>
  </xdr:twoCellAnchor>
  <xdr:twoCellAnchor>
    <xdr:from>
      <xdr:col>0</xdr:col>
      <xdr:colOff>62338</xdr:colOff>
      <xdr:row>7</xdr:row>
      <xdr:rowOff>49176</xdr:rowOff>
    </xdr:from>
    <xdr:to>
      <xdr:col>4</xdr:col>
      <xdr:colOff>129267</xdr:colOff>
      <xdr:row>11</xdr:row>
      <xdr:rowOff>125413</xdr:rowOff>
    </xdr:to>
    <xdr:sp macro="" textlink="">
      <xdr:nvSpPr>
        <xdr:cNvPr id="2" name="Ellipse 1">
          <a:extLst>
            <a:ext uri="{FF2B5EF4-FFF2-40B4-BE49-F238E27FC236}">
              <a16:creationId xmlns:a16="http://schemas.microsoft.com/office/drawing/2014/main" id="{A0373D07-2216-45CE-9629-DB0D7E57E596}"/>
            </a:ext>
          </a:extLst>
        </xdr:cNvPr>
        <xdr:cNvSpPr/>
      </xdr:nvSpPr>
      <xdr:spPr>
        <a:xfrm rot="19958495">
          <a:off x="62338" y="1382676"/>
          <a:ext cx="3400679" cy="838237"/>
        </a:xfrm>
        <a:prstGeom prst="ellipse">
          <a:avLst/>
        </a:prstGeom>
        <a:noFill/>
        <a:ln>
          <a:solidFill>
            <a:schemeClr val="accent3">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twoCellAnchor>
    <xdr:from>
      <xdr:col>0</xdr:col>
      <xdr:colOff>291703</xdr:colOff>
      <xdr:row>8</xdr:row>
      <xdr:rowOff>17859</xdr:rowOff>
    </xdr:from>
    <xdr:to>
      <xdr:col>1</xdr:col>
      <xdr:colOff>147259</xdr:colOff>
      <xdr:row>11</xdr:row>
      <xdr:rowOff>7357</xdr:rowOff>
    </xdr:to>
    <xdr:cxnSp macro="">
      <xdr:nvCxnSpPr>
        <xdr:cNvPr id="33" name="Connecteur droit avec flèche 32">
          <a:extLst>
            <a:ext uri="{FF2B5EF4-FFF2-40B4-BE49-F238E27FC236}">
              <a16:creationId xmlns:a16="http://schemas.microsoft.com/office/drawing/2014/main" id="{F77DC2CD-9B1A-44AE-8B63-6AA47498B001}"/>
            </a:ext>
          </a:extLst>
        </xdr:cNvPr>
        <xdr:cNvCxnSpPr>
          <a:endCxn id="46" idx="0"/>
        </xdr:cNvCxnSpPr>
      </xdr:nvCxnSpPr>
      <xdr:spPr>
        <a:xfrm>
          <a:off x="291703" y="1541859"/>
          <a:ext cx="391337" cy="560998"/>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29973</xdr:colOff>
      <xdr:row>8</xdr:row>
      <xdr:rowOff>173463</xdr:rowOff>
    </xdr:from>
    <xdr:to>
      <xdr:col>1</xdr:col>
      <xdr:colOff>0</xdr:colOff>
      <xdr:row>10</xdr:row>
      <xdr:rowOff>77390</xdr:rowOff>
    </xdr:to>
    <xdr:sp macro="" textlink="">
      <xdr:nvSpPr>
        <xdr:cNvPr id="37" name="ZoneTexte 36">
          <a:extLst>
            <a:ext uri="{FF2B5EF4-FFF2-40B4-BE49-F238E27FC236}">
              <a16:creationId xmlns:a16="http://schemas.microsoft.com/office/drawing/2014/main" id="{8BEE9C3B-524A-4EED-A868-E9F5323DC646}"/>
            </a:ext>
          </a:extLst>
        </xdr:cNvPr>
        <xdr:cNvSpPr txBox="1"/>
      </xdr:nvSpPr>
      <xdr:spPr>
        <a:xfrm>
          <a:off x="29973" y="1697463"/>
          <a:ext cx="505808" cy="2849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40 %</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514987</xdr:colOff>
      <xdr:row>5</xdr:row>
      <xdr:rowOff>79616</xdr:rowOff>
    </xdr:from>
    <xdr:to>
      <xdr:col>4</xdr:col>
      <xdr:colOff>39414</xdr:colOff>
      <xdr:row>7</xdr:row>
      <xdr:rowOff>183931</xdr:rowOff>
    </xdr:to>
    <xdr:sp macro="" textlink="">
      <xdr:nvSpPr>
        <xdr:cNvPr id="51" name="Rectangle 30">
          <a:extLst>
            <a:ext uri="{FF2B5EF4-FFF2-40B4-BE49-F238E27FC236}">
              <a16:creationId xmlns:a16="http://schemas.microsoft.com/office/drawing/2014/main" id="{F5357F9F-AD00-4B2A-B7AB-52401DFC529C}"/>
            </a:ext>
          </a:extLst>
        </xdr:cNvPr>
        <xdr:cNvSpPr>
          <a:spLocks noChangeArrowheads="1"/>
        </xdr:cNvSpPr>
      </xdr:nvSpPr>
      <xdr:spPr bwMode="auto">
        <a:xfrm>
          <a:off x="2172337" y="1032116"/>
          <a:ext cx="1200827" cy="485315"/>
        </a:xfrm>
        <a:prstGeom prst="rect">
          <a:avLst/>
        </a:prstGeom>
        <a:solidFill>
          <a:schemeClr val="accent4">
            <a:lumMod val="40000"/>
            <a:lumOff val="60000"/>
          </a:schemeClr>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Frontenac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SPCC)</a:t>
          </a:r>
        </a:p>
      </xdr:txBody>
    </xdr:sp>
    <xdr:clientData/>
  </xdr:twoCellAnchor>
  <xdr:twoCellAnchor>
    <xdr:from>
      <xdr:col>0</xdr:col>
      <xdr:colOff>81435</xdr:colOff>
      <xdr:row>11</xdr:row>
      <xdr:rowOff>7357</xdr:rowOff>
    </xdr:from>
    <xdr:to>
      <xdr:col>1</xdr:col>
      <xdr:colOff>748863</xdr:colOff>
      <xdr:row>13</xdr:row>
      <xdr:rowOff>111672</xdr:rowOff>
    </xdr:to>
    <xdr:sp macro="" textlink="">
      <xdr:nvSpPr>
        <xdr:cNvPr id="52" name="Rectangle 30">
          <a:extLst>
            <a:ext uri="{FF2B5EF4-FFF2-40B4-BE49-F238E27FC236}">
              <a16:creationId xmlns:a16="http://schemas.microsoft.com/office/drawing/2014/main" id="{3911C6CE-4432-4372-97CC-2D3C17E63769}"/>
            </a:ext>
          </a:extLst>
        </xdr:cNvPr>
        <xdr:cNvSpPr>
          <a:spLocks noChangeArrowheads="1"/>
        </xdr:cNvSpPr>
      </xdr:nvSpPr>
      <xdr:spPr bwMode="auto">
        <a:xfrm>
          <a:off x="81435" y="2102857"/>
          <a:ext cx="1200828" cy="485315"/>
        </a:xfrm>
        <a:prstGeom prst="rect">
          <a:avLst/>
        </a:prstGeom>
        <a:solidFill>
          <a:schemeClr val="accent4">
            <a:lumMod val="40000"/>
            <a:lumOff val="60000"/>
          </a:schemeClr>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CLO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SCI)</a:t>
          </a:r>
        </a:p>
      </xdr:txBody>
    </xdr:sp>
    <xdr:clientData/>
  </xdr:twoCellAnchor>
  <xdr:twoCellAnchor>
    <xdr:from>
      <xdr:col>4</xdr:col>
      <xdr:colOff>907482</xdr:colOff>
      <xdr:row>11</xdr:row>
      <xdr:rowOff>7357</xdr:rowOff>
    </xdr:from>
    <xdr:to>
      <xdr:col>6</xdr:col>
      <xdr:colOff>20939</xdr:colOff>
      <xdr:row>13</xdr:row>
      <xdr:rowOff>111672</xdr:rowOff>
    </xdr:to>
    <xdr:sp macro="" textlink="">
      <xdr:nvSpPr>
        <xdr:cNvPr id="53" name="Rectangle 30">
          <a:extLst>
            <a:ext uri="{FF2B5EF4-FFF2-40B4-BE49-F238E27FC236}">
              <a16:creationId xmlns:a16="http://schemas.microsoft.com/office/drawing/2014/main" id="{DC9C0E6D-DA63-47DA-9F32-047B486E54E5}"/>
            </a:ext>
          </a:extLst>
        </xdr:cNvPr>
        <xdr:cNvSpPr>
          <a:spLocks noChangeArrowheads="1"/>
        </xdr:cNvSpPr>
      </xdr:nvSpPr>
      <xdr:spPr bwMode="auto">
        <a:xfrm>
          <a:off x="4241232" y="2102857"/>
          <a:ext cx="1199432" cy="485315"/>
        </a:xfrm>
        <a:prstGeom prst="rect">
          <a:avLst/>
        </a:prstGeom>
        <a:solidFill>
          <a:srgbClr val="FFFFFF"/>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Publix US Corp.</a:t>
          </a:r>
          <a:br>
            <a:rPr lang="fr-CA" sz="1200" b="0" i="0" u="none" strike="noStrike" baseline="0">
              <a:solidFill>
                <a:srgbClr val="000000"/>
              </a:solidFill>
              <a:latin typeface="Times New Roman"/>
              <a:cs typeface="Times New Roman"/>
            </a:rPr>
          </a:br>
          <a:r>
            <a:rPr lang="fr-CA" sz="1200" b="0" i="1" u="none" strike="noStrike" baseline="0">
              <a:solidFill>
                <a:srgbClr val="000000"/>
              </a:solidFill>
              <a:latin typeface="Times New Roman"/>
              <a:cs typeface="Times New Roman"/>
            </a:rPr>
            <a:t>(pas une SCI)</a:t>
          </a:r>
        </a:p>
      </xdr:txBody>
    </xdr:sp>
    <xdr:clientData/>
  </xdr:twoCellAnchor>
  <xdr:twoCellAnchor>
    <xdr:from>
      <xdr:col>3</xdr:col>
      <xdr:colOff>655049</xdr:colOff>
      <xdr:row>13</xdr:row>
      <xdr:rowOff>119886</xdr:rowOff>
    </xdr:from>
    <xdr:to>
      <xdr:col>3</xdr:col>
      <xdr:colOff>1172765</xdr:colOff>
      <xdr:row>15</xdr:row>
      <xdr:rowOff>41058</xdr:rowOff>
    </xdr:to>
    <xdr:sp macro="" textlink="">
      <xdr:nvSpPr>
        <xdr:cNvPr id="54" name="ZoneTexte 53">
          <a:extLst>
            <a:ext uri="{FF2B5EF4-FFF2-40B4-BE49-F238E27FC236}">
              <a16:creationId xmlns:a16="http://schemas.microsoft.com/office/drawing/2014/main" id="{6560407F-4111-4310-BB06-5646DA722FF2}"/>
            </a:ext>
          </a:extLst>
        </xdr:cNvPr>
        <xdr:cNvSpPr txBox="1"/>
      </xdr:nvSpPr>
      <xdr:spPr>
        <a:xfrm>
          <a:off x="2312399" y="2596386"/>
          <a:ext cx="517716" cy="302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5 %</a:t>
          </a:r>
        </a:p>
      </xdr:txBody>
    </xdr:sp>
    <xdr:clientData/>
  </xdr:twoCellAnchor>
  <xdr:twoCellAnchor>
    <xdr:from>
      <xdr:col>1</xdr:col>
      <xdr:colOff>910357</xdr:colOff>
      <xdr:row>11</xdr:row>
      <xdr:rowOff>7357</xdr:rowOff>
    </xdr:from>
    <xdr:to>
      <xdr:col>3</xdr:col>
      <xdr:colOff>986578</xdr:colOff>
      <xdr:row>13</xdr:row>
      <xdr:rowOff>111672</xdr:rowOff>
    </xdr:to>
    <xdr:sp macro="" textlink="">
      <xdr:nvSpPr>
        <xdr:cNvPr id="55" name="Rectangle 30">
          <a:extLst>
            <a:ext uri="{FF2B5EF4-FFF2-40B4-BE49-F238E27FC236}">
              <a16:creationId xmlns:a16="http://schemas.microsoft.com/office/drawing/2014/main" id="{D27820B7-F6FB-4B0E-B20D-4FD9F3CA95FA}"/>
            </a:ext>
          </a:extLst>
        </xdr:cNvPr>
        <xdr:cNvSpPr>
          <a:spLocks noChangeArrowheads="1"/>
        </xdr:cNvSpPr>
      </xdr:nvSpPr>
      <xdr:spPr bwMode="auto">
        <a:xfrm>
          <a:off x="1443757" y="2102857"/>
          <a:ext cx="1200171" cy="485315"/>
        </a:xfrm>
        <a:prstGeom prst="rect">
          <a:avLst/>
        </a:prstGeom>
        <a:solidFill>
          <a:srgbClr val="FFFFFF"/>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Trans99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SCI)</a:t>
          </a:r>
        </a:p>
      </xdr:txBody>
    </xdr:sp>
    <xdr:clientData/>
  </xdr:twoCellAnchor>
  <xdr:twoCellAnchor>
    <xdr:from>
      <xdr:col>3</xdr:col>
      <xdr:colOff>1185022</xdr:colOff>
      <xdr:row>11</xdr:row>
      <xdr:rowOff>7357</xdr:rowOff>
    </xdr:from>
    <xdr:to>
      <xdr:col>4</xdr:col>
      <xdr:colOff>709449</xdr:colOff>
      <xdr:row>13</xdr:row>
      <xdr:rowOff>111672</xdr:rowOff>
    </xdr:to>
    <xdr:sp macro="" textlink="">
      <xdr:nvSpPr>
        <xdr:cNvPr id="56" name="Rectangle 30">
          <a:extLst>
            <a:ext uri="{FF2B5EF4-FFF2-40B4-BE49-F238E27FC236}">
              <a16:creationId xmlns:a16="http://schemas.microsoft.com/office/drawing/2014/main" id="{FB1E5042-4BB4-40E9-B513-358472258C08}"/>
            </a:ext>
          </a:extLst>
        </xdr:cNvPr>
        <xdr:cNvSpPr>
          <a:spLocks noChangeArrowheads="1"/>
        </xdr:cNvSpPr>
      </xdr:nvSpPr>
      <xdr:spPr bwMode="auto">
        <a:xfrm>
          <a:off x="2842372" y="2102857"/>
          <a:ext cx="1200827" cy="485315"/>
        </a:xfrm>
        <a:prstGeom prst="rect">
          <a:avLst/>
        </a:prstGeom>
        <a:solidFill>
          <a:srgbClr val="FFFFFF"/>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Parent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SCI)</a:t>
          </a:r>
        </a:p>
      </xdr:txBody>
    </xdr:sp>
    <xdr:clientData/>
  </xdr:twoCellAnchor>
  <xdr:twoCellAnchor>
    <xdr:from>
      <xdr:col>3</xdr:col>
      <xdr:colOff>326191</xdr:colOff>
      <xdr:row>15</xdr:row>
      <xdr:rowOff>32845</xdr:rowOff>
    </xdr:from>
    <xdr:to>
      <xdr:col>4</xdr:col>
      <xdr:colOff>142260</xdr:colOff>
      <xdr:row>17</xdr:row>
      <xdr:rowOff>177362</xdr:rowOff>
    </xdr:to>
    <xdr:sp macro="" textlink="">
      <xdr:nvSpPr>
        <xdr:cNvPr id="57" name="Ellipse 56">
          <a:extLst>
            <a:ext uri="{FF2B5EF4-FFF2-40B4-BE49-F238E27FC236}">
              <a16:creationId xmlns:a16="http://schemas.microsoft.com/office/drawing/2014/main" id="{A854CBA3-73A3-4AF2-83D5-AC3D3D8695EC}"/>
            </a:ext>
          </a:extLst>
        </xdr:cNvPr>
        <xdr:cNvSpPr/>
      </xdr:nvSpPr>
      <xdr:spPr>
        <a:xfrm>
          <a:off x="1983541" y="2890345"/>
          <a:ext cx="1492469" cy="525517"/>
        </a:xfrm>
        <a:prstGeom prst="ellipse">
          <a:avLst/>
        </a:prstGeom>
        <a:noFill/>
        <a:ln w="1270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fr-CA" sz="1200">
              <a:solidFill>
                <a:schemeClr val="tx1"/>
              </a:solidFill>
              <a:latin typeface="Times New Roman" panose="02020603050405020304" pitchFamily="18" charset="0"/>
              <a:cs typeface="Times New Roman" panose="02020603050405020304" pitchFamily="18" charset="0"/>
            </a:rPr>
            <a:t>DELTA</a:t>
          </a:r>
          <a:r>
            <a:rPr lang="fr-CA" sz="1200" baseline="0">
              <a:solidFill>
                <a:schemeClr val="tx1"/>
              </a:solidFill>
              <a:latin typeface="Times New Roman" panose="02020603050405020304" pitchFamily="18" charset="0"/>
              <a:cs typeface="Times New Roman" panose="02020603050405020304" pitchFamily="18" charset="0"/>
            </a:rPr>
            <a:t> senc.</a:t>
          </a:r>
          <a:endParaRPr lang="fr-CA" sz="1200">
            <a:solidFill>
              <a:schemeClr val="tx1"/>
            </a:solidFill>
            <a:latin typeface="Times New Roman" panose="02020603050405020304" pitchFamily="18" charset="0"/>
            <a:cs typeface="Times New Roman" panose="02020603050405020304" pitchFamily="18" charset="0"/>
          </a:endParaRPr>
        </a:p>
      </xdr:txBody>
    </xdr:sp>
    <xdr:clientData/>
  </xdr:twoCellAnchor>
  <xdr:twoCellAnchor>
    <xdr:from>
      <xdr:col>3</xdr:col>
      <xdr:colOff>1070741</xdr:colOff>
      <xdr:row>7</xdr:row>
      <xdr:rowOff>183930</xdr:rowOff>
    </xdr:from>
    <xdr:to>
      <xdr:col>3</xdr:col>
      <xdr:colOff>1070741</xdr:colOff>
      <xdr:row>15</xdr:row>
      <xdr:rowOff>29765</xdr:rowOff>
    </xdr:to>
    <xdr:sp macro="" textlink="">
      <xdr:nvSpPr>
        <xdr:cNvPr id="58" name="Line 42">
          <a:extLst>
            <a:ext uri="{FF2B5EF4-FFF2-40B4-BE49-F238E27FC236}">
              <a16:creationId xmlns:a16="http://schemas.microsoft.com/office/drawing/2014/main" id="{8B6BC8FF-483B-4F1C-B34A-5D587A98D81E}"/>
            </a:ext>
          </a:extLst>
        </xdr:cNvPr>
        <xdr:cNvSpPr>
          <a:spLocks noChangeShapeType="1"/>
        </xdr:cNvSpPr>
      </xdr:nvSpPr>
      <xdr:spPr bwMode="auto">
        <a:xfrm flipH="1">
          <a:off x="2728091" y="1517430"/>
          <a:ext cx="0" cy="1369835"/>
        </a:xfrm>
        <a:prstGeom prst="line">
          <a:avLst/>
        </a:prstGeom>
        <a:noFill/>
        <a:ln w="9525">
          <a:solidFill>
            <a:srgbClr val="000000"/>
          </a:solidFill>
          <a:prstDash val="dash"/>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518128</xdr:colOff>
      <xdr:row>2</xdr:row>
      <xdr:rowOff>0</xdr:rowOff>
    </xdr:from>
    <xdr:to>
      <xdr:col>4</xdr:col>
      <xdr:colOff>41747</xdr:colOff>
      <xdr:row>3</xdr:row>
      <xdr:rowOff>58920</xdr:rowOff>
    </xdr:to>
    <xdr:sp macro="" textlink="">
      <xdr:nvSpPr>
        <xdr:cNvPr id="59" name="ZoneTexte 58">
          <a:extLst>
            <a:ext uri="{FF2B5EF4-FFF2-40B4-BE49-F238E27FC236}">
              <a16:creationId xmlns:a16="http://schemas.microsoft.com/office/drawing/2014/main" id="{0A296AAF-342D-4A93-AD48-F3755EA39B7D}"/>
            </a:ext>
          </a:extLst>
        </xdr:cNvPr>
        <xdr:cNvSpPr txBox="1"/>
      </xdr:nvSpPr>
      <xdr:spPr>
        <a:xfrm>
          <a:off x="2175478" y="381000"/>
          <a:ext cx="1200019" cy="249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fr-CA" sz="1200" u="sng">
              <a:latin typeface="Times New Roman" panose="02020603050405020304" pitchFamily="18" charset="0"/>
              <a:cs typeface="Times New Roman" panose="02020603050405020304" pitchFamily="18" charset="0"/>
            </a:rPr>
            <a:t>Éric Simard</a:t>
          </a:r>
        </a:p>
      </xdr:txBody>
    </xdr:sp>
    <xdr:clientData/>
  </xdr:twoCellAnchor>
  <xdr:twoCellAnchor>
    <xdr:from>
      <xdr:col>4</xdr:col>
      <xdr:colOff>235191</xdr:colOff>
      <xdr:row>5</xdr:row>
      <xdr:rowOff>79616</xdr:rowOff>
    </xdr:from>
    <xdr:to>
      <xdr:col>5</xdr:col>
      <xdr:colOff>613172</xdr:colOff>
      <xdr:row>7</xdr:row>
      <xdr:rowOff>183931</xdr:rowOff>
    </xdr:to>
    <xdr:sp macro="" textlink="">
      <xdr:nvSpPr>
        <xdr:cNvPr id="60" name="Rectangle 30">
          <a:extLst>
            <a:ext uri="{FF2B5EF4-FFF2-40B4-BE49-F238E27FC236}">
              <a16:creationId xmlns:a16="http://schemas.microsoft.com/office/drawing/2014/main" id="{28AB0A21-7681-4137-8CEC-7F359429C1A0}"/>
            </a:ext>
          </a:extLst>
        </xdr:cNvPr>
        <xdr:cNvSpPr>
          <a:spLocks noChangeArrowheads="1"/>
        </xdr:cNvSpPr>
      </xdr:nvSpPr>
      <xdr:spPr bwMode="auto">
        <a:xfrm>
          <a:off x="3568941" y="1032116"/>
          <a:ext cx="1292381" cy="485315"/>
        </a:xfrm>
        <a:prstGeom prst="rect">
          <a:avLst/>
        </a:prstGeom>
        <a:solidFill>
          <a:schemeClr val="accent4">
            <a:lumMod val="40000"/>
            <a:lumOff val="60000"/>
          </a:schemeClr>
        </a:solidFill>
        <a:ln w="9525">
          <a:solidFill>
            <a:srgbClr val="000000"/>
          </a:solidFill>
          <a:miter lim="800000"/>
          <a:headEnd/>
          <a:tailEnd/>
        </a:ln>
      </xdr:spPr>
      <xdr:txBody>
        <a:bodyPr vertOverflow="clip" wrap="square" lIns="27432" tIns="27432" rIns="27432" bIns="0" anchor="ctr" upright="1"/>
        <a:lstStyle/>
        <a:p>
          <a:pPr algn="ctr" rtl="0">
            <a:defRPr sz="1000"/>
          </a:pPr>
          <a:r>
            <a:rPr lang="fr-CA" sz="1200" b="0" i="0" u="none" strike="noStrike" baseline="0">
              <a:solidFill>
                <a:srgbClr val="000000"/>
              </a:solidFill>
              <a:latin typeface="Times New Roman"/>
              <a:cs typeface="Times New Roman"/>
            </a:rPr>
            <a:t>Gestion Simard Inc.</a:t>
          </a:r>
          <a:br>
            <a:rPr lang="fr-CA" sz="1200" b="0" i="0" u="none" strike="noStrike" baseline="0">
              <a:solidFill>
                <a:srgbClr val="000000"/>
              </a:solidFill>
              <a:latin typeface="Times New Roman"/>
              <a:cs typeface="Times New Roman"/>
            </a:rPr>
          </a:br>
          <a:r>
            <a:rPr lang="fr-CA" sz="1200" b="0" i="0" u="none" strike="noStrike" baseline="0">
              <a:solidFill>
                <a:srgbClr val="000000"/>
              </a:solidFill>
              <a:latin typeface="Times New Roman"/>
              <a:cs typeface="Times New Roman"/>
            </a:rPr>
            <a:t>(</a:t>
          </a:r>
          <a:r>
            <a:rPr lang="fr-CA" sz="1200" b="0" i="1" u="none" strike="noStrike" baseline="0">
              <a:solidFill>
                <a:srgbClr val="000000"/>
              </a:solidFill>
              <a:latin typeface="Times New Roman"/>
              <a:cs typeface="Times New Roman"/>
            </a:rPr>
            <a:t>SPCC)</a:t>
          </a:r>
        </a:p>
      </xdr:txBody>
    </xdr:sp>
    <xdr:clientData/>
  </xdr:twoCellAnchor>
  <xdr:twoCellAnchor>
    <xdr:from>
      <xdr:col>3</xdr:col>
      <xdr:colOff>1116591</xdr:colOff>
      <xdr:row>3</xdr:row>
      <xdr:rowOff>11296</xdr:rowOff>
    </xdr:from>
    <xdr:to>
      <xdr:col>3</xdr:col>
      <xdr:colOff>1119329</xdr:colOff>
      <xdr:row>5</xdr:row>
      <xdr:rowOff>79616</xdr:rowOff>
    </xdr:to>
    <xdr:cxnSp macro="">
      <xdr:nvCxnSpPr>
        <xdr:cNvPr id="61" name="Connecteur droit avec flèche 60">
          <a:extLst>
            <a:ext uri="{FF2B5EF4-FFF2-40B4-BE49-F238E27FC236}">
              <a16:creationId xmlns:a16="http://schemas.microsoft.com/office/drawing/2014/main" id="{3D92F3A8-556B-4357-9F46-DFF785FCFAD9}"/>
            </a:ext>
          </a:extLst>
        </xdr:cNvPr>
        <xdr:cNvCxnSpPr>
          <a:endCxn id="51" idx="0"/>
        </xdr:cNvCxnSpPr>
      </xdr:nvCxnSpPr>
      <xdr:spPr>
        <a:xfrm flipH="1">
          <a:off x="2773941" y="582796"/>
          <a:ext cx="2738" cy="449320"/>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601471</xdr:colOff>
      <xdr:row>3</xdr:row>
      <xdr:rowOff>102026</xdr:rowOff>
    </xdr:from>
    <xdr:to>
      <xdr:col>3</xdr:col>
      <xdr:colOff>1184670</xdr:colOff>
      <xdr:row>5</xdr:row>
      <xdr:rowOff>23198</xdr:rowOff>
    </xdr:to>
    <xdr:sp macro="" textlink="">
      <xdr:nvSpPr>
        <xdr:cNvPr id="62" name="ZoneTexte 61">
          <a:extLst>
            <a:ext uri="{FF2B5EF4-FFF2-40B4-BE49-F238E27FC236}">
              <a16:creationId xmlns:a16="http://schemas.microsoft.com/office/drawing/2014/main" id="{DC589C54-5D28-4133-A8F0-2A78374464BF}"/>
            </a:ext>
          </a:extLst>
        </xdr:cNvPr>
        <xdr:cNvSpPr txBox="1"/>
      </xdr:nvSpPr>
      <xdr:spPr>
        <a:xfrm>
          <a:off x="2258821" y="673526"/>
          <a:ext cx="583199" cy="302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100 %</a:t>
          </a:r>
        </a:p>
      </xdr:txBody>
    </xdr:sp>
    <xdr:clientData/>
  </xdr:twoCellAnchor>
  <xdr:twoCellAnchor>
    <xdr:from>
      <xdr:col>3</xdr:col>
      <xdr:colOff>1119328</xdr:colOff>
      <xdr:row>3</xdr:row>
      <xdr:rowOff>11296</xdr:rowOff>
    </xdr:from>
    <xdr:to>
      <xdr:col>4</xdr:col>
      <xdr:colOff>882572</xdr:colOff>
      <xdr:row>5</xdr:row>
      <xdr:rowOff>67710</xdr:rowOff>
    </xdr:to>
    <xdr:cxnSp macro="">
      <xdr:nvCxnSpPr>
        <xdr:cNvPr id="63" name="Connecteur droit avec flèche 62">
          <a:extLst>
            <a:ext uri="{FF2B5EF4-FFF2-40B4-BE49-F238E27FC236}">
              <a16:creationId xmlns:a16="http://schemas.microsoft.com/office/drawing/2014/main" id="{C5810C75-7AC5-4E56-B003-108FF149A504}"/>
            </a:ext>
          </a:extLst>
        </xdr:cNvPr>
        <xdr:cNvCxnSpPr/>
      </xdr:nvCxnSpPr>
      <xdr:spPr>
        <a:xfrm>
          <a:off x="2776678" y="582796"/>
          <a:ext cx="1439644" cy="437414"/>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1625408</xdr:colOff>
      <xdr:row>2</xdr:row>
      <xdr:rowOff>167511</xdr:rowOff>
    </xdr:from>
    <xdr:to>
      <xdr:col>4</xdr:col>
      <xdr:colOff>529826</xdr:colOff>
      <xdr:row>4</xdr:row>
      <xdr:rowOff>88683</xdr:rowOff>
    </xdr:to>
    <xdr:sp macro="" textlink="">
      <xdr:nvSpPr>
        <xdr:cNvPr id="64" name="ZoneTexte 63">
          <a:extLst>
            <a:ext uri="{FF2B5EF4-FFF2-40B4-BE49-F238E27FC236}">
              <a16:creationId xmlns:a16="http://schemas.microsoft.com/office/drawing/2014/main" id="{D8AB9FEA-D485-4327-B271-BD9AE0D669BF}"/>
            </a:ext>
          </a:extLst>
        </xdr:cNvPr>
        <xdr:cNvSpPr txBox="1"/>
      </xdr:nvSpPr>
      <xdr:spPr>
        <a:xfrm>
          <a:off x="3282758" y="548511"/>
          <a:ext cx="580818" cy="302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100 %</a:t>
          </a:r>
        </a:p>
      </xdr:txBody>
    </xdr:sp>
    <xdr:clientData/>
  </xdr:twoCellAnchor>
  <xdr:twoCellAnchor>
    <xdr:from>
      <xdr:col>1</xdr:col>
      <xdr:colOff>147259</xdr:colOff>
      <xdr:row>7</xdr:row>
      <xdr:rowOff>183930</xdr:rowOff>
    </xdr:from>
    <xdr:to>
      <xdr:col>3</xdr:col>
      <xdr:colOff>1070741</xdr:colOff>
      <xdr:row>11</xdr:row>
      <xdr:rowOff>7357</xdr:rowOff>
    </xdr:to>
    <xdr:cxnSp macro="">
      <xdr:nvCxnSpPr>
        <xdr:cNvPr id="65" name="Connecteur droit avec flèche 64">
          <a:extLst>
            <a:ext uri="{FF2B5EF4-FFF2-40B4-BE49-F238E27FC236}">
              <a16:creationId xmlns:a16="http://schemas.microsoft.com/office/drawing/2014/main" id="{0DA8542B-9776-461A-8A96-633967C777A9}"/>
            </a:ext>
          </a:extLst>
        </xdr:cNvPr>
        <xdr:cNvCxnSpPr>
          <a:stCxn id="58" idx="0"/>
          <a:endCxn id="52" idx="0"/>
        </xdr:cNvCxnSpPr>
      </xdr:nvCxnSpPr>
      <xdr:spPr>
        <a:xfrm flipH="1">
          <a:off x="680659" y="1517430"/>
          <a:ext cx="2047432" cy="585427"/>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488364</xdr:colOff>
      <xdr:row>8</xdr:row>
      <xdr:rowOff>173463</xdr:rowOff>
    </xdr:from>
    <xdr:to>
      <xdr:col>2</xdr:col>
      <xdr:colOff>29767</xdr:colOff>
      <xdr:row>10</xdr:row>
      <xdr:rowOff>77390</xdr:rowOff>
    </xdr:to>
    <xdr:sp macro="" textlink="">
      <xdr:nvSpPr>
        <xdr:cNvPr id="66" name="ZoneTexte 65">
          <a:extLst>
            <a:ext uri="{FF2B5EF4-FFF2-40B4-BE49-F238E27FC236}">
              <a16:creationId xmlns:a16="http://schemas.microsoft.com/office/drawing/2014/main" id="{3C71DEF6-60A4-4E45-9A71-34CCFA10B1E8}"/>
            </a:ext>
          </a:extLst>
        </xdr:cNvPr>
        <xdr:cNvSpPr txBox="1"/>
      </xdr:nvSpPr>
      <xdr:spPr>
        <a:xfrm>
          <a:off x="1021764" y="1697463"/>
          <a:ext cx="532003" cy="2849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60 %</a:t>
          </a:r>
        </a:p>
      </xdr:txBody>
    </xdr:sp>
    <xdr:clientData/>
  </xdr:twoCellAnchor>
  <xdr:twoCellAnchor>
    <xdr:from>
      <xdr:col>3</xdr:col>
      <xdr:colOff>1070741</xdr:colOff>
      <xdr:row>7</xdr:row>
      <xdr:rowOff>183930</xdr:rowOff>
    </xdr:from>
    <xdr:to>
      <xdr:col>5</xdr:col>
      <xdr:colOff>592203</xdr:colOff>
      <xdr:row>11</xdr:row>
      <xdr:rowOff>7357</xdr:rowOff>
    </xdr:to>
    <xdr:cxnSp macro="">
      <xdr:nvCxnSpPr>
        <xdr:cNvPr id="67" name="Connecteur droit avec flèche 66">
          <a:extLst>
            <a:ext uri="{FF2B5EF4-FFF2-40B4-BE49-F238E27FC236}">
              <a16:creationId xmlns:a16="http://schemas.microsoft.com/office/drawing/2014/main" id="{580FE92E-77F2-415A-971C-7B34602626E8}"/>
            </a:ext>
          </a:extLst>
        </xdr:cNvPr>
        <xdr:cNvCxnSpPr>
          <a:stCxn id="58" idx="0"/>
          <a:endCxn id="53" idx="0"/>
        </xdr:cNvCxnSpPr>
      </xdr:nvCxnSpPr>
      <xdr:spPr>
        <a:xfrm>
          <a:off x="2728091" y="1517430"/>
          <a:ext cx="2112262" cy="585427"/>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762205</xdr:colOff>
      <xdr:row>9</xdr:row>
      <xdr:rowOff>822</xdr:rowOff>
    </xdr:from>
    <xdr:to>
      <xdr:col>5</xdr:col>
      <xdr:colOff>928686</xdr:colOff>
      <xdr:row>10</xdr:row>
      <xdr:rowOff>113109</xdr:rowOff>
    </xdr:to>
    <xdr:sp macro="" textlink="">
      <xdr:nvSpPr>
        <xdr:cNvPr id="68" name="ZoneTexte 67">
          <a:extLst>
            <a:ext uri="{FF2B5EF4-FFF2-40B4-BE49-F238E27FC236}">
              <a16:creationId xmlns:a16="http://schemas.microsoft.com/office/drawing/2014/main" id="{079F1B21-C37E-403E-8944-856AACBD4CFE}"/>
            </a:ext>
          </a:extLst>
        </xdr:cNvPr>
        <xdr:cNvSpPr txBox="1"/>
      </xdr:nvSpPr>
      <xdr:spPr>
        <a:xfrm>
          <a:off x="4095955" y="1715322"/>
          <a:ext cx="1080881" cy="3027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moins</a:t>
          </a:r>
          <a:r>
            <a:rPr lang="fr-CA" sz="1200" baseline="0">
              <a:latin typeface="Times New Roman" panose="02020603050405020304" pitchFamily="18" charset="0"/>
              <a:cs typeface="Times New Roman" panose="02020603050405020304" pitchFamily="18" charset="0"/>
            </a:rPr>
            <a:t> de 1 %</a:t>
          </a:r>
          <a:endParaRPr lang="fr-CA" sz="1200">
            <a:latin typeface="Times New Roman" panose="02020603050405020304" pitchFamily="18" charset="0"/>
            <a:cs typeface="Times New Roman" panose="02020603050405020304" pitchFamily="18" charset="0"/>
          </a:endParaRPr>
        </a:p>
      </xdr:txBody>
    </xdr:sp>
    <xdr:clientData/>
  </xdr:twoCellAnchor>
  <xdr:twoCellAnchor>
    <xdr:from>
      <xdr:col>3</xdr:col>
      <xdr:colOff>1070741</xdr:colOff>
      <xdr:row>7</xdr:row>
      <xdr:rowOff>183930</xdr:rowOff>
    </xdr:from>
    <xdr:to>
      <xdr:col>4</xdr:col>
      <xdr:colOff>107845</xdr:colOff>
      <xdr:row>11</xdr:row>
      <xdr:rowOff>7357</xdr:rowOff>
    </xdr:to>
    <xdr:cxnSp macro="">
      <xdr:nvCxnSpPr>
        <xdr:cNvPr id="69" name="Connecteur droit avec flèche 68">
          <a:extLst>
            <a:ext uri="{FF2B5EF4-FFF2-40B4-BE49-F238E27FC236}">
              <a16:creationId xmlns:a16="http://schemas.microsoft.com/office/drawing/2014/main" id="{3A538F8A-5D9D-493A-8995-3E72379B02F8}"/>
            </a:ext>
          </a:extLst>
        </xdr:cNvPr>
        <xdr:cNvCxnSpPr>
          <a:stCxn id="58" idx="0"/>
          <a:endCxn id="56" idx="0"/>
        </xdr:cNvCxnSpPr>
      </xdr:nvCxnSpPr>
      <xdr:spPr>
        <a:xfrm>
          <a:off x="2728091" y="1517430"/>
          <a:ext cx="713504" cy="585427"/>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388874</xdr:colOff>
      <xdr:row>7</xdr:row>
      <xdr:rowOff>183930</xdr:rowOff>
    </xdr:from>
    <xdr:to>
      <xdr:col>3</xdr:col>
      <xdr:colOff>1070741</xdr:colOff>
      <xdr:row>11</xdr:row>
      <xdr:rowOff>7357</xdr:rowOff>
    </xdr:to>
    <xdr:cxnSp macro="">
      <xdr:nvCxnSpPr>
        <xdr:cNvPr id="70" name="Connecteur droit avec flèche 69">
          <a:extLst>
            <a:ext uri="{FF2B5EF4-FFF2-40B4-BE49-F238E27FC236}">
              <a16:creationId xmlns:a16="http://schemas.microsoft.com/office/drawing/2014/main" id="{42BC0412-6304-42A7-B881-E13AD5148264}"/>
            </a:ext>
          </a:extLst>
        </xdr:cNvPr>
        <xdr:cNvCxnSpPr>
          <a:stCxn id="58" idx="0"/>
          <a:endCxn id="55" idx="0"/>
        </xdr:cNvCxnSpPr>
      </xdr:nvCxnSpPr>
      <xdr:spPr>
        <a:xfrm flipH="1">
          <a:off x="2046224" y="1517430"/>
          <a:ext cx="681867" cy="585427"/>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220473</xdr:colOff>
      <xdr:row>8</xdr:row>
      <xdr:rowOff>173463</xdr:rowOff>
    </xdr:from>
    <xdr:to>
      <xdr:col>3</xdr:col>
      <xdr:colOff>750095</xdr:colOff>
      <xdr:row>10</xdr:row>
      <xdr:rowOff>77390</xdr:rowOff>
    </xdr:to>
    <xdr:sp macro="" textlink="">
      <xdr:nvSpPr>
        <xdr:cNvPr id="71" name="ZoneTexte 70">
          <a:extLst>
            <a:ext uri="{FF2B5EF4-FFF2-40B4-BE49-F238E27FC236}">
              <a16:creationId xmlns:a16="http://schemas.microsoft.com/office/drawing/2014/main" id="{0D071EF6-8BB9-449D-98AD-C2865A7CFE18}"/>
            </a:ext>
          </a:extLst>
        </xdr:cNvPr>
        <xdr:cNvSpPr txBox="1"/>
      </xdr:nvSpPr>
      <xdr:spPr>
        <a:xfrm>
          <a:off x="1877823" y="1697463"/>
          <a:ext cx="529622" cy="2849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20 %</a:t>
          </a:r>
        </a:p>
      </xdr:txBody>
    </xdr:sp>
    <xdr:clientData/>
  </xdr:twoCellAnchor>
  <xdr:twoCellAnchor>
    <xdr:from>
      <xdr:col>3</xdr:col>
      <xdr:colOff>1434911</xdr:colOff>
      <xdr:row>8</xdr:row>
      <xdr:rowOff>173463</xdr:rowOff>
    </xdr:from>
    <xdr:to>
      <xdr:col>4</xdr:col>
      <xdr:colOff>285752</xdr:colOff>
      <xdr:row>10</xdr:row>
      <xdr:rowOff>77390</xdr:rowOff>
    </xdr:to>
    <xdr:sp macro="" textlink="">
      <xdr:nvSpPr>
        <xdr:cNvPr id="72" name="ZoneTexte 71">
          <a:extLst>
            <a:ext uri="{FF2B5EF4-FFF2-40B4-BE49-F238E27FC236}">
              <a16:creationId xmlns:a16="http://schemas.microsoft.com/office/drawing/2014/main" id="{616EF53D-7C71-44C7-A71B-1853F30B0B92}"/>
            </a:ext>
          </a:extLst>
        </xdr:cNvPr>
        <xdr:cNvSpPr txBox="1"/>
      </xdr:nvSpPr>
      <xdr:spPr>
        <a:xfrm>
          <a:off x="3092261" y="1697463"/>
          <a:ext cx="527241" cy="2849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15 %</a:t>
          </a:r>
        </a:p>
      </xdr:txBody>
    </xdr:sp>
    <xdr:clientData/>
  </xdr:twoCellAnchor>
  <xdr:twoCellAnchor>
    <xdr:from>
      <xdr:col>0</xdr:col>
      <xdr:colOff>79222</xdr:colOff>
      <xdr:row>15</xdr:row>
      <xdr:rowOff>50830</xdr:rowOff>
    </xdr:from>
    <xdr:to>
      <xdr:col>2</xdr:col>
      <xdr:colOff>101203</xdr:colOff>
      <xdr:row>18</xdr:row>
      <xdr:rowOff>47625</xdr:rowOff>
    </xdr:to>
    <xdr:sp macro="" textlink="">
      <xdr:nvSpPr>
        <xdr:cNvPr id="73" name="Bulle narrative : rectangle 72">
          <a:extLst>
            <a:ext uri="{FF2B5EF4-FFF2-40B4-BE49-F238E27FC236}">
              <a16:creationId xmlns:a16="http://schemas.microsoft.com/office/drawing/2014/main" id="{E6EC237E-3EC3-4C9F-AF2D-64646924824B}"/>
            </a:ext>
          </a:extLst>
        </xdr:cNvPr>
        <xdr:cNvSpPr/>
      </xdr:nvSpPr>
      <xdr:spPr>
        <a:xfrm>
          <a:off x="79222" y="2908330"/>
          <a:ext cx="1545981" cy="568295"/>
        </a:xfrm>
        <a:prstGeom prst="wedgeRectCallout">
          <a:avLst>
            <a:gd name="adj1" fmla="val -12804"/>
            <a:gd name="adj2" fmla="val -97825"/>
          </a:avLst>
        </a:prstGeom>
        <a:solidFill>
          <a:schemeClr val="accent3">
            <a:lumMod val="40000"/>
            <a:lumOff val="60000"/>
          </a:schemeClr>
        </a:solidFill>
        <a:ln w="63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t"/>
        <a:lstStyle/>
        <a:p>
          <a:pPr algn="ctr"/>
          <a:r>
            <a:rPr lang="fr-CA" sz="1100" i="1">
              <a:solidFill>
                <a:schemeClr val="tx1"/>
              </a:solidFill>
              <a:latin typeface="Times New Roman" panose="02020603050405020304" pitchFamily="18" charset="0"/>
              <a:cs typeface="Times New Roman" panose="02020603050405020304" pitchFamily="18" charset="0"/>
            </a:rPr>
            <a:t>Rattachée</a:t>
          </a:r>
        </a:p>
        <a:p>
          <a:pPr algn="ctr"/>
          <a:r>
            <a:rPr lang="fr-CA" sz="1100" i="1">
              <a:solidFill>
                <a:schemeClr val="tx1"/>
              </a:solidFill>
              <a:latin typeface="Times New Roman" panose="02020603050405020304" pitchFamily="18" charset="0"/>
              <a:cs typeface="Times New Roman" panose="02020603050405020304" pitchFamily="18" charset="0"/>
            </a:rPr>
            <a:t>RTD</a:t>
          </a:r>
          <a:r>
            <a:rPr lang="fr-CA" sz="1100" i="1" baseline="0">
              <a:solidFill>
                <a:schemeClr val="tx1"/>
              </a:solidFill>
              <a:latin typeface="Times New Roman" panose="02020603050405020304" pitchFamily="18" charset="0"/>
              <a:cs typeface="Times New Roman" panose="02020603050405020304" pitchFamily="18" charset="0"/>
            </a:rPr>
            <a:t> = 383 $</a:t>
          </a:r>
          <a:br>
            <a:rPr lang="fr-CA" sz="1100" i="1" baseline="0">
              <a:solidFill>
                <a:schemeClr val="tx1"/>
              </a:solidFill>
              <a:latin typeface="Times New Roman" panose="02020603050405020304" pitchFamily="18" charset="0"/>
              <a:cs typeface="Times New Roman" panose="02020603050405020304" pitchFamily="18" charset="0"/>
            </a:rPr>
          </a:br>
          <a:r>
            <a:rPr lang="fr-CA" sz="1100" i="1" baseline="0">
              <a:solidFill>
                <a:schemeClr val="tx1"/>
              </a:solidFill>
              <a:latin typeface="Times New Roman" panose="02020603050405020304" pitchFamily="18" charset="0"/>
              <a:cs typeface="Times New Roman" panose="02020603050405020304" pitchFamily="18" charset="0"/>
            </a:rPr>
            <a:t>Div. total versé = 1 000 $</a:t>
          </a:r>
          <a:endParaRPr lang="fr-CA" sz="1100" i="1">
            <a:solidFill>
              <a:schemeClr val="tx1"/>
            </a:solidFill>
            <a:latin typeface="Times New Roman" panose="02020603050405020304" pitchFamily="18" charset="0"/>
            <a:cs typeface="Times New Roman" panose="02020603050405020304" pitchFamily="18" charset="0"/>
          </a:endParaRPr>
        </a:p>
      </xdr:txBody>
    </xdr:sp>
    <xdr:clientData/>
  </xdr:twoCellAnchor>
  <xdr:twoCellAnchor>
    <xdr:from>
      <xdr:col>0</xdr:col>
      <xdr:colOff>62338</xdr:colOff>
      <xdr:row>7</xdr:row>
      <xdr:rowOff>49176</xdr:rowOff>
    </xdr:from>
    <xdr:to>
      <xdr:col>4</xdr:col>
      <xdr:colOff>129267</xdr:colOff>
      <xdr:row>11</xdr:row>
      <xdr:rowOff>125413</xdr:rowOff>
    </xdr:to>
    <xdr:sp macro="" textlink="">
      <xdr:nvSpPr>
        <xdr:cNvPr id="74" name="Ellipse 73">
          <a:extLst>
            <a:ext uri="{FF2B5EF4-FFF2-40B4-BE49-F238E27FC236}">
              <a16:creationId xmlns:a16="http://schemas.microsoft.com/office/drawing/2014/main" id="{05CAB79D-D34E-4780-84FB-7E763F7755D9}"/>
            </a:ext>
          </a:extLst>
        </xdr:cNvPr>
        <xdr:cNvSpPr/>
      </xdr:nvSpPr>
      <xdr:spPr>
        <a:xfrm rot="19958495">
          <a:off x="62338" y="1382676"/>
          <a:ext cx="3400679" cy="838237"/>
        </a:xfrm>
        <a:prstGeom prst="ellipse">
          <a:avLst/>
        </a:prstGeom>
        <a:noFill/>
        <a:ln>
          <a:solidFill>
            <a:schemeClr val="accent3">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twoCellAnchor>
    <xdr:from>
      <xdr:col>0</xdr:col>
      <xdr:colOff>291703</xdr:colOff>
      <xdr:row>8</xdr:row>
      <xdr:rowOff>17859</xdr:rowOff>
    </xdr:from>
    <xdr:to>
      <xdr:col>1</xdr:col>
      <xdr:colOff>147259</xdr:colOff>
      <xdr:row>11</xdr:row>
      <xdr:rowOff>7357</xdr:rowOff>
    </xdr:to>
    <xdr:cxnSp macro="">
      <xdr:nvCxnSpPr>
        <xdr:cNvPr id="75" name="Connecteur droit avec flèche 74">
          <a:extLst>
            <a:ext uri="{FF2B5EF4-FFF2-40B4-BE49-F238E27FC236}">
              <a16:creationId xmlns:a16="http://schemas.microsoft.com/office/drawing/2014/main" id="{0461D886-AF54-404F-8983-3DB4A3B8D8A2}"/>
            </a:ext>
          </a:extLst>
        </xdr:cNvPr>
        <xdr:cNvCxnSpPr>
          <a:endCxn id="52" idx="0"/>
        </xdr:cNvCxnSpPr>
      </xdr:nvCxnSpPr>
      <xdr:spPr>
        <a:xfrm>
          <a:off x="291703" y="1541859"/>
          <a:ext cx="388956" cy="560998"/>
        </a:xfrm>
        <a:prstGeom prst="straightConnector1">
          <a:avLst/>
        </a:prstGeom>
        <a:ln w="63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29973</xdr:colOff>
      <xdr:row>8</xdr:row>
      <xdr:rowOff>173463</xdr:rowOff>
    </xdr:from>
    <xdr:to>
      <xdr:col>1</xdr:col>
      <xdr:colOff>0</xdr:colOff>
      <xdr:row>10</xdr:row>
      <xdr:rowOff>77390</xdr:rowOff>
    </xdr:to>
    <xdr:sp macro="" textlink="">
      <xdr:nvSpPr>
        <xdr:cNvPr id="76" name="ZoneTexte 75">
          <a:extLst>
            <a:ext uri="{FF2B5EF4-FFF2-40B4-BE49-F238E27FC236}">
              <a16:creationId xmlns:a16="http://schemas.microsoft.com/office/drawing/2014/main" id="{8F405FD5-4614-4650-A12D-B1121CC18F6A}"/>
            </a:ext>
          </a:extLst>
        </xdr:cNvPr>
        <xdr:cNvSpPr txBox="1"/>
      </xdr:nvSpPr>
      <xdr:spPr>
        <a:xfrm>
          <a:off x="29973" y="1697463"/>
          <a:ext cx="503427" cy="2849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CA" sz="1200">
              <a:latin typeface="Times New Roman" panose="02020603050405020304" pitchFamily="18" charset="0"/>
              <a:cs typeface="Times New Roman" panose="02020603050405020304" pitchFamily="18" charset="0"/>
            </a:rPr>
            <a:t>40 %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240519</xdr:colOff>
      <xdr:row>18</xdr:row>
      <xdr:rowOff>107674</xdr:rowOff>
    </xdr:from>
    <xdr:to>
      <xdr:col>5</xdr:col>
      <xdr:colOff>563540</xdr:colOff>
      <xdr:row>26</xdr:row>
      <xdr:rowOff>107674</xdr:rowOff>
    </xdr:to>
    <xdr:cxnSp macro="">
      <xdr:nvCxnSpPr>
        <xdr:cNvPr id="2" name="Connecteur droit avec flèche 1">
          <a:extLst>
            <a:ext uri="{FF2B5EF4-FFF2-40B4-BE49-F238E27FC236}">
              <a16:creationId xmlns:a16="http://schemas.microsoft.com/office/drawing/2014/main" id="{E067A250-012B-498F-8D7D-E533B434227D}"/>
            </a:ext>
          </a:extLst>
        </xdr:cNvPr>
        <xdr:cNvCxnSpPr/>
      </xdr:nvCxnSpPr>
      <xdr:spPr>
        <a:xfrm>
          <a:off x="2755119" y="3784324"/>
          <a:ext cx="2913821" cy="1600200"/>
        </a:xfrm>
        <a:prstGeom prst="straightConnector1">
          <a:avLst/>
        </a:prstGeom>
        <a:ln>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720587</xdr:colOff>
      <xdr:row>49</xdr:row>
      <xdr:rowOff>8283</xdr:rowOff>
    </xdr:from>
    <xdr:to>
      <xdr:col>5</xdr:col>
      <xdr:colOff>753717</xdr:colOff>
      <xdr:row>53</xdr:row>
      <xdr:rowOff>132522</xdr:rowOff>
    </xdr:to>
    <xdr:sp macro="" textlink="">
      <xdr:nvSpPr>
        <xdr:cNvPr id="3" name="Rectangle 2">
          <a:extLst>
            <a:ext uri="{FF2B5EF4-FFF2-40B4-BE49-F238E27FC236}">
              <a16:creationId xmlns:a16="http://schemas.microsoft.com/office/drawing/2014/main" id="{4449F277-1CD6-4E8D-9EB2-C739D10CD341}"/>
            </a:ext>
          </a:extLst>
        </xdr:cNvPr>
        <xdr:cNvSpPr/>
      </xdr:nvSpPr>
      <xdr:spPr>
        <a:xfrm>
          <a:off x="4911587" y="9904758"/>
          <a:ext cx="947530" cy="924339"/>
        </a:xfrm>
        <a:prstGeom prst="wedgeRectCallout">
          <a:avLst>
            <a:gd name="adj1" fmla="val -80455"/>
            <a:gd name="adj2" fmla="val -32649"/>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CA" sz="1100">
              <a:solidFill>
                <a:schemeClr val="tx1"/>
              </a:solidFill>
              <a:latin typeface="Times New Roman" panose="02020603050405020304" pitchFamily="18" charset="0"/>
              <a:cs typeface="Times New Roman" panose="02020603050405020304" pitchFamily="18" charset="0"/>
            </a:rPr>
            <a:t>Point 5 du volume: Les situations particulières</a:t>
          </a:r>
        </a:p>
      </xdr:txBody>
    </xdr:sp>
    <xdr:clientData/>
  </xdr:twoCellAnchor>
  <xdr:twoCellAnchor>
    <xdr:from>
      <xdr:col>7</xdr:col>
      <xdr:colOff>144570</xdr:colOff>
      <xdr:row>5</xdr:row>
      <xdr:rowOff>11215</xdr:rowOff>
    </xdr:from>
    <xdr:to>
      <xdr:col>12</xdr:col>
      <xdr:colOff>886564</xdr:colOff>
      <xdr:row>6</xdr:row>
      <xdr:rowOff>1922</xdr:rowOff>
    </xdr:to>
    <xdr:sp macro="" textlink="">
      <xdr:nvSpPr>
        <xdr:cNvPr id="4" name="Rectangle 3">
          <a:extLst>
            <a:ext uri="{FF2B5EF4-FFF2-40B4-BE49-F238E27FC236}">
              <a16:creationId xmlns:a16="http://schemas.microsoft.com/office/drawing/2014/main" id="{7A3F3285-64B0-43B8-AF3F-47F4FAF01215}"/>
            </a:ext>
          </a:extLst>
        </xdr:cNvPr>
        <xdr:cNvSpPr/>
      </xdr:nvSpPr>
      <xdr:spPr>
        <a:xfrm>
          <a:off x="6592995" y="1087540"/>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6</xdr:row>
      <xdr:rowOff>11215</xdr:rowOff>
    </xdr:from>
    <xdr:to>
      <xdr:col>12</xdr:col>
      <xdr:colOff>886564</xdr:colOff>
      <xdr:row>7</xdr:row>
      <xdr:rowOff>1922</xdr:rowOff>
    </xdr:to>
    <xdr:sp macro="" textlink="">
      <xdr:nvSpPr>
        <xdr:cNvPr id="5" name="Rectangle 4">
          <a:extLst>
            <a:ext uri="{FF2B5EF4-FFF2-40B4-BE49-F238E27FC236}">
              <a16:creationId xmlns:a16="http://schemas.microsoft.com/office/drawing/2014/main" id="{2FD357C8-C47E-42A0-99FF-8CC0AD0BA8CA}"/>
            </a:ext>
          </a:extLst>
        </xdr:cNvPr>
        <xdr:cNvSpPr/>
      </xdr:nvSpPr>
      <xdr:spPr>
        <a:xfrm>
          <a:off x="6592995" y="1287565"/>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7</xdr:row>
      <xdr:rowOff>11215</xdr:rowOff>
    </xdr:from>
    <xdr:to>
      <xdr:col>12</xdr:col>
      <xdr:colOff>886564</xdr:colOff>
      <xdr:row>8</xdr:row>
      <xdr:rowOff>1921</xdr:rowOff>
    </xdr:to>
    <xdr:sp macro="" textlink="">
      <xdr:nvSpPr>
        <xdr:cNvPr id="6" name="Rectangle 5">
          <a:extLst>
            <a:ext uri="{FF2B5EF4-FFF2-40B4-BE49-F238E27FC236}">
              <a16:creationId xmlns:a16="http://schemas.microsoft.com/office/drawing/2014/main" id="{86C4433B-62A6-4645-BEDF-C6C80627E4EE}"/>
            </a:ext>
          </a:extLst>
        </xdr:cNvPr>
        <xdr:cNvSpPr/>
      </xdr:nvSpPr>
      <xdr:spPr>
        <a:xfrm>
          <a:off x="6592995" y="1487590"/>
          <a:ext cx="5694994" cy="190731"/>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8</xdr:row>
      <xdr:rowOff>5261</xdr:rowOff>
    </xdr:from>
    <xdr:to>
      <xdr:col>12</xdr:col>
      <xdr:colOff>886564</xdr:colOff>
      <xdr:row>8</xdr:row>
      <xdr:rowOff>198374</xdr:rowOff>
    </xdr:to>
    <xdr:sp macro="" textlink="">
      <xdr:nvSpPr>
        <xdr:cNvPr id="7" name="Rectangle 6">
          <a:extLst>
            <a:ext uri="{FF2B5EF4-FFF2-40B4-BE49-F238E27FC236}">
              <a16:creationId xmlns:a16="http://schemas.microsoft.com/office/drawing/2014/main" id="{4F76B100-D5A2-4D72-B9F0-4D3E773EEEC6}"/>
            </a:ext>
          </a:extLst>
        </xdr:cNvPr>
        <xdr:cNvSpPr/>
      </xdr:nvSpPr>
      <xdr:spPr>
        <a:xfrm>
          <a:off x="6592995" y="16816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9</xdr:row>
      <xdr:rowOff>5261</xdr:rowOff>
    </xdr:from>
    <xdr:to>
      <xdr:col>12</xdr:col>
      <xdr:colOff>886564</xdr:colOff>
      <xdr:row>9</xdr:row>
      <xdr:rowOff>198374</xdr:rowOff>
    </xdr:to>
    <xdr:sp macro="" textlink="">
      <xdr:nvSpPr>
        <xdr:cNvPr id="8" name="Rectangle 7">
          <a:extLst>
            <a:ext uri="{FF2B5EF4-FFF2-40B4-BE49-F238E27FC236}">
              <a16:creationId xmlns:a16="http://schemas.microsoft.com/office/drawing/2014/main" id="{65DFC545-225C-4D29-977F-7F0EF7F70412}"/>
            </a:ext>
          </a:extLst>
        </xdr:cNvPr>
        <xdr:cNvSpPr/>
      </xdr:nvSpPr>
      <xdr:spPr>
        <a:xfrm>
          <a:off x="6592995" y="1881686"/>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10</xdr:row>
      <xdr:rowOff>11215</xdr:rowOff>
    </xdr:from>
    <xdr:to>
      <xdr:col>12</xdr:col>
      <xdr:colOff>886564</xdr:colOff>
      <xdr:row>11</xdr:row>
      <xdr:rowOff>1922</xdr:rowOff>
    </xdr:to>
    <xdr:sp macro="" textlink="">
      <xdr:nvSpPr>
        <xdr:cNvPr id="9" name="Rectangle 8">
          <a:extLst>
            <a:ext uri="{FF2B5EF4-FFF2-40B4-BE49-F238E27FC236}">
              <a16:creationId xmlns:a16="http://schemas.microsoft.com/office/drawing/2014/main" id="{FFE7A757-03D4-4331-B671-E46F7C7A54AC}"/>
            </a:ext>
          </a:extLst>
        </xdr:cNvPr>
        <xdr:cNvSpPr/>
      </xdr:nvSpPr>
      <xdr:spPr>
        <a:xfrm>
          <a:off x="6592995" y="2087665"/>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11</xdr:row>
      <xdr:rowOff>11215</xdr:rowOff>
    </xdr:from>
    <xdr:to>
      <xdr:col>12</xdr:col>
      <xdr:colOff>886564</xdr:colOff>
      <xdr:row>12</xdr:row>
      <xdr:rowOff>1921</xdr:rowOff>
    </xdr:to>
    <xdr:sp macro="" textlink="">
      <xdr:nvSpPr>
        <xdr:cNvPr id="10" name="Rectangle 9">
          <a:extLst>
            <a:ext uri="{FF2B5EF4-FFF2-40B4-BE49-F238E27FC236}">
              <a16:creationId xmlns:a16="http://schemas.microsoft.com/office/drawing/2014/main" id="{936873C9-F824-47BC-9DA2-0EAF067ECD76}"/>
            </a:ext>
          </a:extLst>
        </xdr:cNvPr>
        <xdr:cNvSpPr/>
      </xdr:nvSpPr>
      <xdr:spPr>
        <a:xfrm>
          <a:off x="6592995" y="2287690"/>
          <a:ext cx="5694994" cy="190731"/>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12</xdr:row>
      <xdr:rowOff>11214</xdr:rowOff>
    </xdr:from>
    <xdr:to>
      <xdr:col>12</xdr:col>
      <xdr:colOff>886564</xdr:colOff>
      <xdr:row>13</xdr:row>
      <xdr:rowOff>1921</xdr:rowOff>
    </xdr:to>
    <xdr:sp macro="" textlink="">
      <xdr:nvSpPr>
        <xdr:cNvPr id="11" name="Rectangle 10">
          <a:extLst>
            <a:ext uri="{FF2B5EF4-FFF2-40B4-BE49-F238E27FC236}">
              <a16:creationId xmlns:a16="http://schemas.microsoft.com/office/drawing/2014/main" id="{D8D68984-63A6-4D2B-B32E-EE8183CA14ED}"/>
            </a:ext>
          </a:extLst>
        </xdr:cNvPr>
        <xdr:cNvSpPr/>
      </xdr:nvSpPr>
      <xdr:spPr>
        <a:xfrm>
          <a:off x="6592995" y="2487714"/>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13</xdr:row>
      <xdr:rowOff>5261</xdr:rowOff>
    </xdr:from>
    <xdr:to>
      <xdr:col>12</xdr:col>
      <xdr:colOff>886564</xdr:colOff>
      <xdr:row>13</xdr:row>
      <xdr:rowOff>198374</xdr:rowOff>
    </xdr:to>
    <xdr:sp macro="" textlink="">
      <xdr:nvSpPr>
        <xdr:cNvPr id="12" name="Rectangle 11">
          <a:extLst>
            <a:ext uri="{FF2B5EF4-FFF2-40B4-BE49-F238E27FC236}">
              <a16:creationId xmlns:a16="http://schemas.microsoft.com/office/drawing/2014/main" id="{FD0AF5C9-B7A7-48A4-9116-0065857F093D}"/>
            </a:ext>
          </a:extLst>
        </xdr:cNvPr>
        <xdr:cNvSpPr/>
      </xdr:nvSpPr>
      <xdr:spPr>
        <a:xfrm>
          <a:off x="6592995" y="2681786"/>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14</xdr:row>
      <xdr:rowOff>5262</xdr:rowOff>
    </xdr:from>
    <xdr:to>
      <xdr:col>12</xdr:col>
      <xdr:colOff>886564</xdr:colOff>
      <xdr:row>14</xdr:row>
      <xdr:rowOff>198375</xdr:rowOff>
    </xdr:to>
    <xdr:sp macro="" textlink="">
      <xdr:nvSpPr>
        <xdr:cNvPr id="13" name="Rectangle 12">
          <a:extLst>
            <a:ext uri="{FF2B5EF4-FFF2-40B4-BE49-F238E27FC236}">
              <a16:creationId xmlns:a16="http://schemas.microsoft.com/office/drawing/2014/main" id="{E67D7C72-CDBB-4B8A-AE8B-222DA2B6F2F1}"/>
            </a:ext>
          </a:extLst>
        </xdr:cNvPr>
        <xdr:cNvSpPr/>
      </xdr:nvSpPr>
      <xdr:spPr>
        <a:xfrm>
          <a:off x="6592995" y="2881812"/>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15</xdr:row>
      <xdr:rowOff>5262</xdr:rowOff>
    </xdr:from>
    <xdr:to>
      <xdr:col>12</xdr:col>
      <xdr:colOff>886564</xdr:colOff>
      <xdr:row>15</xdr:row>
      <xdr:rowOff>198375</xdr:rowOff>
    </xdr:to>
    <xdr:sp macro="" textlink="">
      <xdr:nvSpPr>
        <xdr:cNvPr id="14" name="Rectangle 13">
          <a:extLst>
            <a:ext uri="{FF2B5EF4-FFF2-40B4-BE49-F238E27FC236}">
              <a16:creationId xmlns:a16="http://schemas.microsoft.com/office/drawing/2014/main" id="{8EFDF785-BBA8-4A68-A8ED-2ADDD7A05B81}"/>
            </a:ext>
          </a:extLst>
        </xdr:cNvPr>
        <xdr:cNvSpPr/>
      </xdr:nvSpPr>
      <xdr:spPr>
        <a:xfrm>
          <a:off x="6592995" y="3081837"/>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16</xdr:row>
      <xdr:rowOff>5261</xdr:rowOff>
    </xdr:from>
    <xdr:to>
      <xdr:col>12</xdr:col>
      <xdr:colOff>886564</xdr:colOff>
      <xdr:row>16</xdr:row>
      <xdr:rowOff>198374</xdr:rowOff>
    </xdr:to>
    <xdr:sp macro="" textlink="">
      <xdr:nvSpPr>
        <xdr:cNvPr id="15" name="Rectangle 14">
          <a:extLst>
            <a:ext uri="{FF2B5EF4-FFF2-40B4-BE49-F238E27FC236}">
              <a16:creationId xmlns:a16="http://schemas.microsoft.com/office/drawing/2014/main" id="{5FD46869-484E-4D58-B089-CCD4CEC189D3}"/>
            </a:ext>
          </a:extLst>
        </xdr:cNvPr>
        <xdr:cNvSpPr/>
      </xdr:nvSpPr>
      <xdr:spPr>
        <a:xfrm>
          <a:off x="6592995" y="32818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18</xdr:row>
      <xdr:rowOff>2932</xdr:rowOff>
    </xdr:from>
    <xdr:to>
      <xdr:col>12</xdr:col>
      <xdr:colOff>886564</xdr:colOff>
      <xdr:row>18</xdr:row>
      <xdr:rowOff>192422</xdr:rowOff>
    </xdr:to>
    <xdr:sp macro="" textlink="">
      <xdr:nvSpPr>
        <xdr:cNvPr id="16" name="Rectangle 15">
          <a:extLst>
            <a:ext uri="{FF2B5EF4-FFF2-40B4-BE49-F238E27FC236}">
              <a16:creationId xmlns:a16="http://schemas.microsoft.com/office/drawing/2014/main" id="{0155B26D-9507-4714-A771-236094351206}"/>
            </a:ext>
          </a:extLst>
        </xdr:cNvPr>
        <xdr:cNvSpPr/>
      </xdr:nvSpPr>
      <xdr:spPr>
        <a:xfrm>
          <a:off x="6592995" y="3679582"/>
          <a:ext cx="5694994" cy="189490"/>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19</xdr:row>
      <xdr:rowOff>5262</xdr:rowOff>
    </xdr:from>
    <xdr:to>
      <xdr:col>12</xdr:col>
      <xdr:colOff>886564</xdr:colOff>
      <xdr:row>19</xdr:row>
      <xdr:rowOff>198375</xdr:rowOff>
    </xdr:to>
    <xdr:sp macro="" textlink="">
      <xdr:nvSpPr>
        <xdr:cNvPr id="17" name="Rectangle 16">
          <a:extLst>
            <a:ext uri="{FF2B5EF4-FFF2-40B4-BE49-F238E27FC236}">
              <a16:creationId xmlns:a16="http://schemas.microsoft.com/office/drawing/2014/main" id="{9AC8BE3B-96F1-4AD7-9A2C-1486EF482F09}"/>
            </a:ext>
          </a:extLst>
        </xdr:cNvPr>
        <xdr:cNvSpPr/>
      </xdr:nvSpPr>
      <xdr:spPr>
        <a:xfrm>
          <a:off x="6592995" y="3881937"/>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20</xdr:row>
      <xdr:rowOff>5261</xdr:rowOff>
    </xdr:from>
    <xdr:to>
      <xdr:col>12</xdr:col>
      <xdr:colOff>886564</xdr:colOff>
      <xdr:row>20</xdr:row>
      <xdr:rowOff>198374</xdr:rowOff>
    </xdr:to>
    <xdr:sp macro="" textlink="">
      <xdr:nvSpPr>
        <xdr:cNvPr id="18" name="Rectangle 17">
          <a:extLst>
            <a:ext uri="{FF2B5EF4-FFF2-40B4-BE49-F238E27FC236}">
              <a16:creationId xmlns:a16="http://schemas.microsoft.com/office/drawing/2014/main" id="{77E06B1A-D6B9-449F-A193-75A362C663E5}"/>
            </a:ext>
          </a:extLst>
        </xdr:cNvPr>
        <xdr:cNvSpPr/>
      </xdr:nvSpPr>
      <xdr:spPr>
        <a:xfrm>
          <a:off x="6592995" y="40819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26</xdr:row>
      <xdr:rowOff>5262</xdr:rowOff>
    </xdr:from>
    <xdr:to>
      <xdr:col>12</xdr:col>
      <xdr:colOff>886564</xdr:colOff>
      <xdr:row>28</xdr:row>
      <xdr:rowOff>0</xdr:rowOff>
    </xdr:to>
    <xdr:sp macro="" textlink="">
      <xdr:nvSpPr>
        <xdr:cNvPr id="19" name="Rectangle 18">
          <a:extLst>
            <a:ext uri="{FF2B5EF4-FFF2-40B4-BE49-F238E27FC236}">
              <a16:creationId xmlns:a16="http://schemas.microsoft.com/office/drawing/2014/main" id="{B30AC799-5ABA-49C0-8545-225552B81E13}"/>
            </a:ext>
          </a:extLst>
        </xdr:cNvPr>
        <xdr:cNvSpPr/>
      </xdr:nvSpPr>
      <xdr:spPr>
        <a:xfrm>
          <a:off x="6592995" y="5282112"/>
          <a:ext cx="5694994" cy="413838"/>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10</xdr:col>
      <xdr:colOff>20886</xdr:colOff>
      <xdr:row>22</xdr:row>
      <xdr:rowOff>5261</xdr:rowOff>
    </xdr:from>
    <xdr:to>
      <xdr:col>12</xdr:col>
      <xdr:colOff>886563</xdr:colOff>
      <xdr:row>22</xdr:row>
      <xdr:rowOff>198374</xdr:rowOff>
    </xdr:to>
    <xdr:sp macro="" textlink="">
      <xdr:nvSpPr>
        <xdr:cNvPr id="20" name="Rectangle 19">
          <a:extLst>
            <a:ext uri="{FF2B5EF4-FFF2-40B4-BE49-F238E27FC236}">
              <a16:creationId xmlns:a16="http://schemas.microsoft.com/office/drawing/2014/main" id="{104F37C7-B523-4A16-B598-3F4969DFB241}"/>
            </a:ext>
          </a:extLst>
        </xdr:cNvPr>
        <xdr:cNvSpPr/>
      </xdr:nvSpPr>
      <xdr:spPr>
        <a:xfrm>
          <a:off x="9441111" y="4472486"/>
          <a:ext cx="2846877"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5</xdr:row>
      <xdr:rowOff>47392</xdr:rowOff>
    </xdr:from>
    <xdr:to>
      <xdr:col>1</xdr:col>
      <xdr:colOff>2363</xdr:colOff>
      <xdr:row>5</xdr:row>
      <xdr:rowOff>157975</xdr:rowOff>
    </xdr:to>
    <xdr:sp macro="" textlink="">
      <xdr:nvSpPr>
        <xdr:cNvPr id="21" name="Ellipse 20">
          <a:extLst>
            <a:ext uri="{FF2B5EF4-FFF2-40B4-BE49-F238E27FC236}">
              <a16:creationId xmlns:a16="http://schemas.microsoft.com/office/drawing/2014/main" id="{AEE5771E-7F37-421F-8781-610EF00A938F}"/>
            </a:ext>
          </a:extLst>
        </xdr:cNvPr>
        <xdr:cNvSpPr/>
      </xdr:nvSpPr>
      <xdr:spPr>
        <a:xfrm>
          <a:off x="424543" y="1123717"/>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6</xdr:row>
      <xdr:rowOff>47392</xdr:rowOff>
    </xdr:from>
    <xdr:to>
      <xdr:col>1</xdr:col>
      <xdr:colOff>2363</xdr:colOff>
      <xdr:row>6</xdr:row>
      <xdr:rowOff>157975</xdr:rowOff>
    </xdr:to>
    <xdr:sp macro="" textlink="">
      <xdr:nvSpPr>
        <xdr:cNvPr id="22" name="Ellipse 21">
          <a:extLst>
            <a:ext uri="{FF2B5EF4-FFF2-40B4-BE49-F238E27FC236}">
              <a16:creationId xmlns:a16="http://schemas.microsoft.com/office/drawing/2014/main" id="{01C3F508-1645-4E67-943A-DC1EC86CA61A}"/>
            </a:ext>
          </a:extLst>
        </xdr:cNvPr>
        <xdr:cNvSpPr/>
      </xdr:nvSpPr>
      <xdr:spPr>
        <a:xfrm>
          <a:off x="424543" y="1323742"/>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10</xdr:row>
      <xdr:rowOff>49169</xdr:rowOff>
    </xdr:from>
    <xdr:to>
      <xdr:col>1</xdr:col>
      <xdr:colOff>2363</xdr:colOff>
      <xdr:row>10</xdr:row>
      <xdr:rowOff>159752</xdr:rowOff>
    </xdr:to>
    <xdr:sp macro="" textlink="">
      <xdr:nvSpPr>
        <xdr:cNvPr id="23" name="Ellipse 22">
          <a:extLst>
            <a:ext uri="{FF2B5EF4-FFF2-40B4-BE49-F238E27FC236}">
              <a16:creationId xmlns:a16="http://schemas.microsoft.com/office/drawing/2014/main" id="{AA4AA597-C8C7-4973-B656-B58D9699B6C1}"/>
            </a:ext>
          </a:extLst>
        </xdr:cNvPr>
        <xdr:cNvSpPr/>
      </xdr:nvSpPr>
      <xdr:spPr>
        <a:xfrm>
          <a:off x="424543" y="2125619"/>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9</xdr:row>
      <xdr:rowOff>42746</xdr:rowOff>
    </xdr:from>
    <xdr:to>
      <xdr:col>1</xdr:col>
      <xdr:colOff>2363</xdr:colOff>
      <xdr:row>9</xdr:row>
      <xdr:rowOff>153329</xdr:rowOff>
    </xdr:to>
    <xdr:sp macro="" textlink="">
      <xdr:nvSpPr>
        <xdr:cNvPr id="24" name="Ellipse 23">
          <a:extLst>
            <a:ext uri="{FF2B5EF4-FFF2-40B4-BE49-F238E27FC236}">
              <a16:creationId xmlns:a16="http://schemas.microsoft.com/office/drawing/2014/main" id="{073ACBC4-1499-48F1-9EB1-BA425CB9BC29}"/>
            </a:ext>
          </a:extLst>
        </xdr:cNvPr>
        <xdr:cNvSpPr/>
      </xdr:nvSpPr>
      <xdr:spPr>
        <a:xfrm>
          <a:off x="424543" y="191917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15</xdr:row>
      <xdr:rowOff>42746</xdr:rowOff>
    </xdr:from>
    <xdr:to>
      <xdr:col>1</xdr:col>
      <xdr:colOff>2363</xdr:colOff>
      <xdr:row>15</xdr:row>
      <xdr:rowOff>153329</xdr:rowOff>
    </xdr:to>
    <xdr:sp macro="" textlink="">
      <xdr:nvSpPr>
        <xdr:cNvPr id="25" name="Ellipse 24">
          <a:extLst>
            <a:ext uri="{FF2B5EF4-FFF2-40B4-BE49-F238E27FC236}">
              <a16:creationId xmlns:a16="http://schemas.microsoft.com/office/drawing/2014/main" id="{E1367C0F-F885-4B52-9CB6-6A895609493C}"/>
            </a:ext>
          </a:extLst>
        </xdr:cNvPr>
        <xdr:cNvSpPr/>
      </xdr:nvSpPr>
      <xdr:spPr>
        <a:xfrm>
          <a:off x="424543" y="311932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16</xdr:row>
      <xdr:rowOff>42746</xdr:rowOff>
    </xdr:from>
    <xdr:to>
      <xdr:col>1</xdr:col>
      <xdr:colOff>2363</xdr:colOff>
      <xdr:row>16</xdr:row>
      <xdr:rowOff>153329</xdr:rowOff>
    </xdr:to>
    <xdr:sp macro="" textlink="">
      <xdr:nvSpPr>
        <xdr:cNvPr id="26" name="Ellipse 25">
          <a:extLst>
            <a:ext uri="{FF2B5EF4-FFF2-40B4-BE49-F238E27FC236}">
              <a16:creationId xmlns:a16="http://schemas.microsoft.com/office/drawing/2014/main" id="{84CC2BF8-633C-49A9-9780-A3169BC337DA}"/>
            </a:ext>
          </a:extLst>
        </xdr:cNvPr>
        <xdr:cNvSpPr/>
      </xdr:nvSpPr>
      <xdr:spPr>
        <a:xfrm>
          <a:off x="424543" y="3319346"/>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19</xdr:row>
      <xdr:rowOff>42746</xdr:rowOff>
    </xdr:from>
    <xdr:to>
      <xdr:col>1</xdr:col>
      <xdr:colOff>2363</xdr:colOff>
      <xdr:row>19</xdr:row>
      <xdr:rowOff>153329</xdr:rowOff>
    </xdr:to>
    <xdr:sp macro="" textlink="">
      <xdr:nvSpPr>
        <xdr:cNvPr id="27" name="Ellipse 26">
          <a:extLst>
            <a:ext uri="{FF2B5EF4-FFF2-40B4-BE49-F238E27FC236}">
              <a16:creationId xmlns:a16="http://schemas.microsoft.com/office/drawing/2014/main" id="{FA497E9C-521B-40B3-A581-65A9778A1DDC}"/>
            </a:ext>
          </a:extLst>
        </xdr:cNvPr>
        <xdr:cNvSpPr/>
      </xdr:nvSpPr>
      <xdr:spPr>
        <a:xfrm>
          <a:off x="424543" y="391942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291"/>
  <sheetViews>
    <sheetView tabSelected="1" zoomScale="160" zoomScaleNormal="160" workbookViewId="0"/>
  </sheetViews>
  <sheetFormatPr baseColWidth="10" defaultRowHeight="15" customHeight="1" x14ac:dyDescent="0.25"/>
  <cols>
    <col min="1" max="1" width="6.21875" style="1" customWidth="1"/>
    <col min="2" max="2" width="11.5546875" style="1" customWidth="1"/>
    <col min="3" max="3" width="1.5546875" style="1" customWidth="1"/>
    <col min="4" max="4" width="19.5546875" style="1" customWidth="1"/>
    <col min="5" max="5" width="10.6640625" style="1" customWidth="1"/>
    <col min="6" max="6" width="13.6640625" style="2" customWidth="1"/>
    <col min="7" max="7" width="10" style="1" customWidth="1"/>
    <col min="8" max="8" width="2.21875" style="1" customWidth="1"/>
    <col min="9" max="12" width="11.5546875" style="1"/>
    <col min="13" max="13" width="7.6640625" style="1" customWidth="1"/>
    <col min="14" max="16384" width="11.5546875" style="1"/>
  </cols>
  <sheetData>
    <row r="1" spans="1:7" ht="15" customHeight="1" x14ac:dyDescent="0.25">
      <c r="A1" s="38" t="s">
        <v>45</v>
      </c>
      <c r="B1" s="37"/>
      <c r="C1" s="37"/>
      <c r="D1" s="37"/>
      <c r="E1" s="37"/>
      <c r="F1" s="37"/>
    </row>
    <row r="2" spans="1:7" ht="15" customHeight="1" x14ac:dyDescent="0.25">
      <c r="B2" s="37"/>
      <c r="C2" s="37"/>
      <c r="D2" s="37"/>
      <c r="E2" s="37"/>
      <c r="F2" s="37"/>
    </row>
    <row r="3" spans="1:7" ht="15" customHeight="1" x14ac:dyDescent="0.25">
      <c r="B3" s="40"/>
      <c r="D3" s="40"/>
      <c r="F3" s="40"/>
      <c r="G3" s="40"/>
    </row>
    <row r="4" spans="1:7" ht="15" customHeight="1" x14ac:dyDescent="0.25">
      <c r="B4" s="37"/>
      <c r="C4" s="37"/>
      <c r="D4" s="37"/>
      <c r="E4" s="37"/>
      <c r="F4" s="37"/>
      <c r="G4" s="37"/>
    </row>
    <row r="5" spans="1:7" ht="15" customHeight="1" x14ac:dyDescent="0.25">
      <c r="B5" s="37"/>
      <c r="C5" s="37"/>
      <c r="D5" s="37"/>
      <c r="E5" s="37"/>
      <c r="F5" s="39"/>
      <c r="G5" s="37"/>
    </row>
    <row r="6" spans="1:7" ht="15" customHeight="1" x14ac:dyDescent="0.25">
      <c r="B6" s="37"/>
      <c r="C6" s="37"/>
      <c r="D6" s="37"/>
      <c r="E6" s="37"/>
      <c r="F6" s="37"/>
      <c r="G6" s="37"/>
    </row>
    <row r="7" spans="1:7" ht="15" customHeight="1" x14ac:dyDescent="0.25">
      <c r="B7" s="37"/>
      <c r="C7" s="37"/>
      <c r="D7" s="37"/>
      <c r="E7" s="37"/>
      <c r="F7" s="37"/>
      <c r="G7" s="37"/>
    </row>
    <row r="8" spans="1:7" ht="15" customHeight="1" x14ac:dyDescent="0.25">
      <c r="A8" s="83" t="s">
        <v>290</v>
      </c>
      <c r="B8" s="37"/>
      <c r="C8" s="37"/>
      <c r="D8" s="37"/>
      <c r="E8" s="37"/>
      <c r="F8" s="37"/>
      <c r="G8" s="37"/>
    </row>
    <row r="9" spans="1:7" ht="15" customHeight="1" x14ac:dyDescent="0.25">
      <c r="B9" s="37"/>
      <c r="C9" s="37"/>
      <c r="D9" s="37"/>
      <c r="E9" s="37"/>
      <c r="F9" s="37"/>
      <c r="G9" s="37"/>
    </row>
    <row r="10" spans="1:7" ht="15" customHeight="1" x14ac:dyDescent="0.25">
      <c r="B10" s="37"/>
      <c r="C10" s="37"/>
      <c r="D10" s="37"/>
      <c r="E10" s="37"/>
      <c r="F10" s="37"/>
      <c r="G10" s="37"/>
    </row>
    <row r="11" spans="1:7" ht="15" customHeight="1" x14ac:dyDescent="0.25">
      <c r="B11" s="37"/>
      <c r="C11" s="37"/>
      <c r="D11" s="37"/>
      <c r="E11" s="37"/>
      <c r="F11" s="37"/>
      <c r="G11" s="37"/>
    </row>
    <row r="12" spans="1:7" ht="15" customHeight="1" x14ac:dyDescent="0.25">
      <c r="B12" s="37"/>
      <c r="C12" s="37"/>
      <c r="D12" s="37"/>
      <c r="E12" s="37"/>
      <c r="F12" s="37"/>
      <c r="G12" s="37"/>
    </row>
    <row r="13" spans="1:7" ht="15" customHeight="1" x14ac:dyDescent="0.25">
      <c r="B13" s="37"/>
      <c r="C13" s="37"/>
      <c r="D13" s="37"/>
      <c r="E13" s="37"/>
      <c r="F13" s="37"/>
      <c r="G13" s="37"/>
    </row>
    <row r="14" spans="1:7" ht="15" customHeight="1" x14ac:dyDescent="0.25">
      <c r="B14" s="37"/>
      <c r="C14" s="37"/>
      <c r="D14" s="37"/>
      <c r="E14" s="37"/>
      <c r="F14" s="37"/>
      <c r="G14" s="37"/>
    </row>
    <row r="15" spans="1:7" ht="15" customHeight="1" x14ac:dyDescent="0.25">
      <c r="B15" s="37"/>
      <c r="C15" s="37"/>
      <c r="D15" s="37"/>
      <c r="E15" s="37"/>
      <c r="F15" s="37"/>
      <c r="G15" s="37"/>
    </row>
    <row r="16" spans="1:7" ht="15" customHeight="1" x14ac:dyDescent="0.25">
      <c r="B16" s="37"/>
      <c r="C16" s="37"/>
      <c r="D16" s="37"/>
      <c r="E16" s="37"/>
      <c r="F16" s="37"/>
      <c r="G16" s="37"/>
    </row>
    <row r="17" spans="1:7" ht="15" customHeight="1" x14ac:dyDescent="0.25">
      <c r="B17" s="37"/>
      <c r="C17" s="37"/>
      <c r="D17" s="37"/>
      <c r="E17" s="37"/>
      <c r="F17" s="37"/>
      <c r="G17" s="37"/>
    </row>
    <row r="18" spans="1:7" ht="15" customHeight="1" x14ac:dyDescent="0.25">
      <c r="B18" s="37"/>
      <c r="C18" s="37"/>
      <c r="D18" s="37"/>
      <c r="E18" s="37"/>
      <c r="F18" s="37"/>
      <c r="G18" s="37"/>
    </row>
    <row r="19" spans="1:7" ht="15" customHeight="1" x14ac:dyDescent="0.25">
      <c r="B19" s="37"/>
      <c r="C19" s="37"/>
      <c r="D19" s="37"/>
      <c r="E19" s="37"/>
      <c r="F19" s="37"/>
      <c r="G19" s="37"/>
    </row>
    <row r="20" spans="1:7" ht="15" customHeight="1" x14ac:dyDescent="0.25">
      <c r="A20" s="5" t="s">
        <v>46</v>
      </c>
      <c r="B20" s="37"/>
      <c r="C20" s="37"/>
      <c r="D20" s="37"/>
      <c r="E20" s="37"/>
      <c r="F20" s="37"/>
      <c r="G20" s="37"/>
    </row>
    <row r="21" spans="1:7" ht="15" customHeight="1" x14ac:dyDescent="0.25">
      <c r="A21" s="4"/>
      <c r="E21" s="81" t="s">
        <v>63</v>
      </c>
      <c r="F21" s="41" t="s">
        <v>47</v>
      </c>
      <c r="G21" s="42">
        <v>575143</v>
      </c>
    </row>
    <row r="22" spans="1:7" ht="15" customHeight="1" x14ac:dyDescent="0.25">
      <c r="C22" s="4"/>
      <c r="D22" s="4"/>
      <c r="E22" s="4"/>
      <c r="F22" s="4"/>
      <c r="G22" s="2"/>
    </row>
    <row r="23" spans="1:7" ht="15" customHeight="1" x14ac:dyDescent="0.25">
      <c r="A23" s="5" t="s">
        <v>48</v>
      </c>
      <c r="F23" s="1"/>
      <c r="G23" s="2"/>
    </row>
    <row r="24" spans="1:7" ht="15" customHeight="1" x14ac:dyDescent="0.25">
      <c r="A24" s="5"/>
      <c r="F24" s="1"/>
      <c r="G24" s="2"/>
    </row>
    <row r="25" spans="1:7" ht="15" customHeight="1" x14ac:dyDescent="0.25">
      <c r="A25" s="1" t="s">
        <v>124</v>
      </c>
      <c r="F25" s="1"/>
      <c r="G25" s="2">
        <v>-4500</v>
      </c>
    </row>
    <row r="26" spans="1:7" ht="15" customHeight="1" x14ac:dyDescent="0.25">
      <c r="B26" s="28"/>
      <c r="F26" s="26"/>
      <c r="G26" s="2"/>
    </row>
    <row r="27" spans="1:7" ht="15" customHeight="1" x14ac:dyDescent="0.25">
      <c r="A27" s="1" t="s">
        <v>122</v>
      </c>
      <c r="F27" s="1"/>
      <c r="G27" s="2"/>
    </row>
    <row r="28" spans="1:7" ht="15" customHeight="1" x14ac:dyDescent="0.25">
      <c r="B28" s="1" t="s">
        <v>119</v>
      </c>
      <c r="F28" s="2">
        <v>600</v>
      </c>
      <c r="G28" s="2"/>
    </row>
    <row r="29" spans="1:7" ht="15" customHeight="1" x14ac:dyDescent="0.25">
      <c r="B29" s="1" t="s">
        <v>120</v>
      </c>
      <c r="F29" s="2">
        <v>1250</v>
      </c>
      <c r="G29" s="2"/>
    </row>
    <row r="30" spans="1:7" ht="15" customHeight="1" x14ac:dyDescent="0.25">
      <c r="B30" s="1" t="s">
        <v>121</v>
      </c>
      <c r="F30" s="43">
        <v>780</v>
      </c>
      <c r="G30" s="2">
        <f>-(SUM(F27:F30))</f>
        <v>-2630</v>
      </c>
    </row>
    <row r="31" spans="1:7" ht="15" customHeight="1" x14ac:dyDescent="0.25">
      <c r="F31" s="44"/>
      <c r="G31" s="2"/>
    </row>
    <row r="32" spans="1:7" ht="15" customHeight="1" x14ac:dyDescent="0.25">
      <c r="A32" s="1" t="s">
        <v>123</v>
      </c>
      <c r="F32" s="1"/>
      <c r="G32" s="2"/>
    </row>
    <row r="33" spans="1:7" ht="15" customHeight="1" x14ac:dyDescent="0.25">
      <c r="A33" s="1" t="s">
        <v>125</v>
      </c>
      <c r="F33" s="1"/>
      <c r="G33" s="2">
        <v>0</v>
      </c>
    </row>
    <row r="34" spans="1:7" ht="15" customHeight="1" x14ac:dyDescent="0.25">
      <c r="A34" s="1" t="s">
        <v>126</v>
      </c>
      <c r="F34" s="1"/>
      <c r="G34" s="2">
        <v>-1300</v>
      </c>
    </row>
    <row r="35" spans="1:7" ht="15" customHeight="1" thickBot="1" x14ac:dyDescent="0.3">
      <c r="F35" s="45" t="s">
        <v>49</v>
      </c>
      <c r="G35" s="46">
        <f>SUM(G21:G34)</f>
        <v>566713</v>
      </c>
    </row>
    <row r="36" spans="1:7" ht="15" customHeight="1" thickTop="1" x14ac:dyDescent="0.25">
      <c r="A36" s="47"/>
      <c r="B36" s="47"/>
      <c r="C36" s="47"/>
      <c r="D36" s="47"/>
      <c r="E36" s="47"/>
      <c r="F36" s="47"/>
      <c r="G36" s="47"/>
    </row>
    <row r="37" spans="1:7" ht="15" customHeight="1" x14ac:dyDescent="0.25">
      <c r="A37" s="48" t="s">
        <v>50</v>
      </c>
      <c r="B37" s="49"/>
      <c r="C37" s="49"/>
      <c r="D37" s="49"/>
      <c r="E37" s="49"/>
      <c r="F37" s="49"/>
      <c r="G37" s="2"/>
    </row>
    <row r="38" spans="1:7" ht="15" customHeight="1" x14ac:dyDescent="0.25">
      <c r="A38" s="48"/>
      <c r="B38" s="49"/>
      <c r="C38" s="49"/>
      <c r="D38" s="49"/>
      <c r="E38" s="49"/>
      <c r="F38" s="49"/>
      <c r="G38" s="2"/>
    </row>
    <row r="39" spans="1:7" ht="15" customHeight="1" x14ac:dyDescent="0.25">
      <c r="A39" s="51" t="s">
        <v>51</v>
      </c>
      <c r="B39" s="49"/>
      <c r="C39" s="49"/>
      <c r="D39" s="50"/>
      <c r="E39" s="49">
        <f>+G35</f>
        <v>566713</v>
      </c>
      <c r="F39" s="52" t="s">
        <v>127</v>
      </c>
      <c r="G39" s="137">
        <f>+E39*0.38</f>
        <v>215350.94</v>
      </c>
    </row>
    <row r="40" spans="1:7" ht="15" customHeight="1" x14ac:dyDescent="0.25">
      <c r="A40" s="49"/>
      <c r="B40" s="49"/>
      <c r="C40" s="49"/>
      <c r="D40" s="50"/>
      <c r="E40" s="49"/>
      <c r="F40" s="52"/>
      <c r="G40" s="138"/>
    </row>
    <row r="41" spans="1:7" ht="15" customHeight="1" x14ac:dyDescent="0.25">
      <c r="A41" s="51" t="s">
        <v>52</v>
      </c>
      <c r="B41" s="49"/>
      <c r="C41" s="49"/>
      <c r="D41" s="50"/>
      <c r="E41" s="49">
        <f>+G35</f>
        <v>566713</v>
      </c>
      <c r="F41" s="52" t="s">
        <v>128</v>
      </c>
      <c r="G41" s="138">
        <f>-E41*0.1</f>
        <v>-56671.3</v>
      </c>
    </row>
    <row r="42" spans="1:7" ht="15" customHeight="1" x14ac:dyDescent="0.25">
      <c r="A42" s="49"/>
      <c r="B42" s="49"/>
      <c r="C42" s="49"/>
      <c r="D42" s="49"/>
      <c r="E42" s="49"/>
      <c r="F42" s="49"/>
      <c r="G42" s="139">
        <f>SUM(G39:G41)</f>
        <v>158679.64000000001</v>
      </c>
    </row>
    <row r="43" spans="1:7" ht="15" customHeight="1" x14ac:dyDescent="0.25">
      <c r="A43" s="51" t="s">
        <v>53</v>
      </c>
      <c r="B43" s="49"/>
      <c r="C43" s="49"/>
      <c r="D43" s="49"/>
      <c r="E43" s="49"/>
      <c r="F43" s="49"/>
      <c r="G43" s="138"/>
    </row>
    <row r="44" spans="1:7" ht="15" customHeight="1" x14ac:dyDescent="0.25">
      <c r="A44" s="49"/>
      <c r="B44" s="52" t="s">
        <v>54</v>
      </c>
      <c r="C44" s="49"/>
      <c r="E44" s="49"/>
      <c r="F44" s="49"/>
      <c r="G44" s="138"/>
    </row>
    <row r="45" spans="1:7" ht="15" customHeight="1" x14ac:dyDescent="0.25">
      <c r="A45" s="50" t="s">
        <v>55</v>
      </c>
      <c r="B45" s="49" t="s">
        <v>56</v>
      </c>
      <c r="C45" s="49"/>
      <c r="D45" s="49"/>
      <c r="F45" s="49">
        <f>+F63</f>
        <v>554053</v>
      </c>
      <c r="G45" s="138"/>
    </row>
    <row r="46" spans="1:7" ht="15" customHeight="1" x14ac:dyDescent="0.25">
      <c r="A46" s="50" t="s">
        <v>58</v>
      </c>
      <c r="B46" s="1" t="s">
        <v>59</v>
      </c>
      <c r="D46" s="49"/>
      <c r="F46" s="49">
        <f>+G35</f>
        <v>566713</v>
      </c>
      <c r="G46" s="138"/>
    </row>
    <row r="47" spans="1:7" ht="15" customHeight="1" x14ac:dyDescent="0.25">
      <c r="A47" s="50" t="s">
        <v>60</v>
      </c>
      <c r="B47" s="1" t="s">
        <v>189</v>
      </c>
      <c r="D47" s="49"/>
      <c r="E47" s="129"/>
      <c r="F47" s="53">
        <v>0</v>
      </c>
      <c r="G47" s="138">
        <f>-MIN(F45:F47)*0.19</f>
        <v>0</v>
      </c>
    </row>
    <row r="48" spans="1:7" ht="15" customHeight="1" x14ac:dyDescent="0.25">
      <c r="A48" s="49"/>
      <c r="B48" s="164" t="s">
        <v>129</v>
      </c>
      <c r="C48" s="165"/>
      <c r="D48" s="53"/>
      <c r="E48" s="53"/>
      <c r="F48" s="49"/>
      <c r="G48" s="138"/>
    </row>
    <row r="49" spans="1:8" ht="15" customHeight="1" x14ac:dyDescent="0.25">
      <c r="A49" s="49"/>
      <c r="B49" s="164" t="s">
        <v>251</v>
      </c>
      <c r="C49" s="53"/>
      <c r="D49" s="53"/>
      <c r="E49" s="53"/>
      <c r="F49" s="49"/>
      <c r="G49" s="138"/>
    </row>
    <row r="50" spans="1:8" ht="15" customHeight="1" x14ac:dyDescent="0.25">
      <c r="A50" s="49"/>
      <c r="B50" s="28"/>
      <c r="C50" s="49"/>
      <c r="D50" s="49"/>
      <c r="E50" s="49"/>
      <c r="F50" s="49"/>
      <c r="G50" s="138"/>
    </row>
    <row r="51" spans="1:8" ht="15" customHeight="1" x14ac:dyDescent="0.25">
      <c r="A51" s="54" t="s">
        <v>134</v>
      </c>
      <c r="B51" s="55"/>
      <c r="C51" s="55"/>
      <c r="E51" s="49"/>
      <c r="F51" s="49"/>
      <c r="G51" s="138"/>
    </row>
    <row r="52" spans="1:8" ht="15" customHeight="1" x14ac:dyDescent="0.25">
      <c r="A52" s="1" t="s">
        <v>61</v>
      </c>
      <c r="B52" s="55"/>
      <c r="C52" s="55"/>
      <c r="E52" s="49"/>
      <c r="F52" s="136">
        <f>+E58</f>
        <v>527793</v>
      </c>
      <c r="G52" s="138"/>
    </row>
    <row r="53" spans="1:8" ht="15" customHeight="1" x14ac:dyDescent="0.25">
      <c r="A53" s="56" t="s">
        <v>47</v>
      </c>
      <c r="B53" s="57"/>
      <c r="C53" s="57"/>
      <c r="D53" s="132"/>
      <c r="E53" s="58">
        <f>+G21</f>
        <v>575143</v>
      </c>
      <c r="F53" s="49"/>
      <c r="G53" s="138"/>
    </row>
    <row r="54" spans="1:8" ht="15" customHeight="1" x14ac:dyDescent="0.25">
      <c r="A54" s="59" t="s">
        <v>130</v>
      </c>
      <c r="B54" s="60"/>
      <c r="C54" s="60"/>
      <c r="D54" s="133"/>
      <c r="E54" s="61">
        <v>-40000</v>
      </c>
      <c r="F54" s="62" t="s">
        <v>63</v>
      </c>
      <c r="G54" s="138"/>
      <c r="H54" s="62"/>
    </row>
    <row r="55" spans="1:8" ht="15" customHeight="1" x14ac:dyDescent="0.25">
      <c r="A55" s="59" t="s">
        <v>64</v>
      </c>
      <c r="B55" s="60"/>
      <c r="C55" s="60"/>
      <c r="D55" s="133"/>
      <c r="E55" s="61">
        <v>-3590</v>
      </c>
      <c r="F55" s="62" t="s">
        <v>63</v>
      </c>
      <c r="G55" s="138"/>
      <c r="H55" s="62"/>
    </row>
    <row r="56" spans="1:8" ht="15" customHeight="1" x14ac:dyDescent="0.25">
      <c r="A56" s="59" t="s">
        <v>62</v>
      </c>
      <c r="B56" s="60"/>
      <c r="C56" s="60"/>
      <c r="D56" s="133"/>
      <c r="E56" s="61">
        <v>-2760</v>
      </c>
      <c r="F56" s="62" t="s">
        <v>63</v>
      </c>
      <c r="G56" s="138"/>
      <c r="H56" s="62"/>
    </row>
    <row r="57" spans="1:8" ht="15" customHeight="1" x14ac:dyDescent="0.25">
      <c r="A57" s="59" t="s">
        <v>132</v>
      </c>
      <c r="B57" s="60"/>
      <c r="C57" s="60"/>
      <c r="D57" s="133"/>
      <c r="E57" s="61">
        <v>-1000</v>
      </c>
      <c r="F57" s="62" t="s">
        <v>63</v>
      </c>
      <c r="G57" s="138"/>
      <c r="H57" s="62"/>
    </row>
    <row r="58" spans="1:8" ht="15" customHeight="1" x14ac:dyDescent="0.25">
      <c r="A58" s="134" t="s">
        <v>131</v>
      </c>
      <c r="B58" s="63"/>
      <c r="C58" s="64"/>
      <c r="D58" s="135"/>
      <c r="E58" s="131">
        <f>SUM(E53:E57)</f>
        <v>527793</v>
      </c>
      <c r="F58" s="1"/>
      <c r="G58" s="138"/>
      <c r="H58" s="62"/>
    </row>
    <row r="59" spans="1:8" ht="15" customHeight="1" x14ac:dyDescent="0.25">
      <c r="A59" s="1" t="s">
        <v>152</v>
      </c>
      <c r="B59" s="55"/>
      <c r="C59" s="55"/>
      <c r="E59" s="49"/>
      <c r="F59" s="49"/>
      <c r="G59" s="138"/>
    </row>
    <row r="60" spans="1:8" s="28" customFormat="1" ht="15" customHeight="1" x14ac:dyDescent="0.25">
      <c r="A60" s="1" t="s">
        <v>133</v>
      </c>
      <c r="B60" s="54"/>
      <c r="C60" s="54"/>
      <c r="F60" s="49">
        <f>500000*0.05</f>
        <v>25000</v>
      </c>
      <c r="G60" s="149"/>
    </row>
    <row r="61" spans="1:8" ht="15" customHeight="1" x14ac:dyDescent="0.25">
      <c r="A61" s="1" t="s">
        <v>65</v>
      </c>
      <c r="B61" s="55"/>
      <c r="C61" s="55"/>
      <c r="E61" s="49"/>
      <c r="F61" s="49"/>
      <c r="G61" s="138"/>
    </row>
    <row r="62" spans="1:8" ht="15" customHeight="1" x14ac:dyDescent="0.25">
      <c r="A62" s="1" t="s">
        <v>136</v>
      </c>
      <c r="B62" s="55"/>
      <c r="C62" s="55"/>
      <c r="E62" s="49"/>
      <c r="F62" s="49">
        <f>1000+260</f>
        <v>1260</v>
      </c>
      <c r="G62" s="138"/>
    </row>
    <row r="63" spans="1:8" ht="15" customHeight="1" thickBot="1" x14ac:dyDescent="0.3">
      <c r="A63" s="49"/>
      <c r="B63" s="150" t="s">
        <v>292</v>
      </c>
      <c r="C63" s="49"/>
      <c r="D63" s="49"/>
      <c r="E63" s="129" t="s">
        <v>56</v>
      </c>
      <c r="F63" s="65">
        <f>SUM(F52:F62)</f>
        <v>554053</v>
      </c>
      <c r="G63" s="138"/>
    </row>
    <row r="64" spans="1:8" ht="15" customHeight="1" thickTop="1" x14ac:dyDescent="0.25">
      <c r="A64" s="49"/>
      <c r="B64" s="49"/>
      <c r="C64" s="49"/>
      <c r="D64" s="49"/>
      <c r="E64" s="49"/>
      <c r="F64" s="49"/>
      <c r="G64" s="138"/>
    </row>
    <row r="65" spans="1:7" ht="15" customHeight="1" x14ac:dyDescent="0.25">
      <c r="A65" s="54" t="s">
        <v>135</v>
      </c>
      <c r="B65" s="49"/>
      <c r="C65" s="49"/>
      <c r="D65" s="49"/>
      <c r="E65" s="49"/>
      <c r="F65" s="49"/>
      <c r="G65" s="138"/>
    </row>
    <row r="66" spans="1:7" ht="15" customHeight="1" x14ac:dyDescent="0.25">
      <c r="A66" s="151" t="s">
        <v>66</v>
      </c>
      <c r="B66" s="152"/>
      <c r="C66" s="152"/>
      <c r="D66" s="152"/>
      <c r="E66" s="152">
        <f>-E55-E56-E57</f>
        <v>7350</v>
      </c>
      <c r="F66" s="131">
        <f>+E69</f>
        <v>3460</v>
      </c>
      <c r="G66" s="156"/>
    </row>
    <row r="67" spans="1:7" ht="15" customHeight="1" x14ac:dyDescent="0.25">
      <c r="A67" s="153" t="s">
        <v>139</v>
      </c>
      <c r="B67" s="148"/>
      <c r="C67" s="148"/>
      <c r="D67" s="148"/>
      <c r="E67" s="61">
        <f>+G30</f>
        <v>-2630</v>
      </c>
      <c r="F67" s="66" t="s">
        <v>140</v>
      </c>
      <c r="G67" s="138"/>
    </row>
    <row r="68" spans="1:7" ht="15" customHeight="1" x14ac:dyDescent="0.25">
      <c r="A68" s="153" t="s">
        <v>137</v>
      </c>
      <c r="B68" s="148"/>
      <c r="C68" s="148"/>
      <c r="D68" s="148"/>
      <c r="E68" s="61">
        <f>-F62</f>
        <v>-1260</v>
      </c>
      <c r="F68" s="62"/>
      <c r="G68" s="138"/>
    </row>
    <row r="69" spans="1:7" ht="15" customHeight="1" x14ac:dyDescent="0.25">
      <c r="A69" s="154"/>
      <c r="B69" s="155"/>
      <c r="C69" s="155"/>
      <c r="D69" s="155"/>
      <c r="E69" s="131">
        <f>SUM(E66:E68)</f>
        <v>3460</v>
      </c>
      <c r="F69" s="66"/>
      <c r="G69" s="138"/>
    </row>
    <row r="70" spans="1:7" ht="15" customHeight="1" x14ac:dyDescent="0.25">
      <c r="A70" s="1" t="s">
        <v>67</v>
      </c>
      <c r="B70" s="49"/>
      <c r="C70" s="49"/>
      <c r="D70" s="49"/>
      <c r="E70" s="49"/>
      <c r="F70" s="49">
        <v>0</v>
      </c>
      <c r="G70" s="138"/>
    </row>
    <row r="71" spans="1:7" ht="15" customHeight="1" x14ac:dyDescent="0.25">
      <c r="A71" s="1" t="s">
        <v>68</v>
      </c>
      <c r="B71" s="49"/>
      <c r="C71" s="49"/>
      <c r="D71" s="49"/>
      <c r="E71" s="49"/>
      <c r="F71" s="49">
        <v>0</v>
      </c>
      <c r="G71" s="138"/>
    </row>
    <row r="72" spans="1:7" ht="15" customHeight="1" x14ac:dyDescent="0.25">
      <c r="A72" s="55" t="s">
        <v>69</v>
      </c>
      <c r="B72" s="49"/>
      <c r="C72" s="49"/>
      <c r="D72" s="49"/>
      <c r="E72" s="49"/>
      <c r="F72" s="49">
        <v>0</v>
      </c>
      <c r="G72" s="138"/>
    </row>
    <row r="73" spans="1:7" ht="15" customHeight="1" thickBot="1" x14ac:dyDescent="0.3">
      <c r="A73" s="55"/>
      <c r="B73" s="49"/>
      <c r="C73" s="49"/>
      <c r="D73" s="49"/>
      <c r="E73" s="129" t="s">
        <v>138</v>
      </c>
      <c r="F73" s="65">
        <f>SUM(F66:F72)</f>
        <v>3460</v>
      </c>
      <c r="G73" s="138"/>
    </row>
    <row r="74" spans="1:7" ht="15" customHeight="1" thickTop="1" x14ac:dyDescent="0.25">
      <c r="A74" s="55"/>
      <c r="B74" s="49"/>
      <c r="C74" s="49"/>
      <c r="D74" s="49"/>
      <c r="E74" s="67"/>
      <c r="F74" s="49"/>
      <c r="G74" s="138"/>
    </row>
    <row r="75" spans="1:7" ht="15" customHeight="1" x14ac:dyDescent="0.25">
      <c r="A75" s="158" t="s">
        <v>18</v>
      </c>
      <c r="B75" s="49"/>
      <c r="C75" s="49"/>
      <c r="D75" s="49"/>
      <c r="E75" s="67"/>
      <c r="F75" s="49"/>
      <c r="G75" s="138"/>
    </row>
    <row r="76" spans="1:7" ht="15" customHeight="1" x14ac:dyDescent="0.25">
      <c r="A76" s="159" t="s">
        <v>143</v>
      </c>
      <c r="B76" s="53"/>
      <c r="C76" s="53"/>
      <c r="D76" s="53"/>
      <c r="E76" s="160"/>
      <c r="F76" s="53"/>
      <c r="G76" s="138"/>
    </row>
    <row r="77" spans="1:7" ht="15" customHeight="1" x14ac:dyDescent="0.25">
      <c r="A77" s="55"/>
      <c r="B77" s="49"/>
      <c r="C77" s="49"/>
      <c r="D77" s="49"/>
      <c r="E77" s="67"/>
      <c r="F77" s="49"/>
      <c r="G77" s="138"/>
    </row>
    <row r="78" spans="1:7" ht="15" customHeight="1" x14ac:dyDescent="0.25">
      <c r="A78" s="190" t="s">
        <v>178</v>
      </c>
      <c r="B78" s="49"/>
      <c r="C78" s="49"/>
      <c r="D78" s="49"/>
      <c r="E78" s="67"/>
      <c r="F78" s="49"/>
      <c r="G78" s="138"/>
    </row>
    <row r="79" spans="1:7" ht="15" customHeight="1" x14ac:dyDescent="0.25">
      <c r="A79" s="55" t="s">
        <v>70</v>
      </c>
      <c r="B79" s="49"/>
      <c r="C79" s="49"/>
      <c r="D79" s="49"/>
      <c r="E79" s="67"/>
      <c r="F79" s="49"/>
      <c r="G79" s="138"/>
    </row>
    <row r="80" spans="1:7" ht="15" customHeight="1" x14ac:dyDescent="0.25">
      <c r="A80" s="55" t="s">
        <v>141</v>
      </c>
      <c r="B80" s="49"/>
      <c r="C80" s="49"/>
      <c r="D80" s="49"/>
      <c r="E80" s="67"/>
      <c r="F80" s="49"/>
      <c r="G80" s="138"/>
    </row>
    <row r="81" spans="1:7" ht="15" customHeight="1" x14ac:dyDescent="0.25">
      <c r="A81" s="258" t="s">
        <v>142</v>
      </c>
      <c r="B81" s="258"/>
      <c r="C81" s="258"/>
      <c r="D81" s="258"/>
      <c r="E81" s="258"/>
      <c r="F81" s="258"/>
      <c r="G81" s="138"/>
    </row>
    <row r="82" spans="1:7" ht="30" customHeight="1" x14ac:dyDescent="0.25">
      <c r="A82" s="258"/>
      <c r="B82" s="258"/>
      <c r="C82" s="258"/>
      <c r="D82" s="258"/>
      <c r="E82" s="258"/>
      <c r="F82" s="258"/>
      <c r="G82" s="138"/>
    </row>
    <row r="83" spans="1:7" ht="15" customHeight="1" x14ac:dyDescent="0.25">
      <c r="A83" s="101"/>
      <c r="B83" s="101"/>
      <c r="C83" s="101"/>
      <c r="D83" s="101"/>
      <c r="E83" s="101"/>
      <c r="F83" s="101"/>
      <c r="G83" s="138"/>
    </row>
    <row r="84" spans="1:7" ht="15" customHeight="1" x14ac:dyDescent="0.25">
      <c r="A84" s="69" t="s">
        <v>145</v>
      </c>
      <c r="B84" s="70"/>
      <c r="C84" s="70"/>
      <c r="D84" s="70"/>
      <c r="E84" s="70"/>
      <c r="F84" s="70"/>
      <c r="G84" s="138"/>
    </row>
    <row r="85" spans="1:7" ht="15" customHeight="1" x14ac:dyDescent="0.25">
      <c r="A85" s="259" t="s">
        <v>146</v>
      </c>
      <c r="B85" s="259"/>
      <c r="C85" s="259"/>
      <c r="D85" s="259"/>
      <c r="E85" s="259"/>
      <c r="F85" s="259"/>
      <c r="G85" s="138"/>
    </row>
    <row r="86" spans="1:7" ht="15" customHeight="1" x14ac:dyDescent="0.25">
      <c r="A86" s="71"/>
      <c r="B86" s="71"/>
      <c r="C86" s="71"/>
      <c r="D86" s="71"/>
      <c r="E86" s="71"/>
      <c r="F86" s="71"/>
      <c r="G86" s="138"/>
    </row>
    <row r="87" spans="1:7" ht="15" customHeight="1" x14ac:dyDescent="0.25">
      <c r="A87" s="69" t="s">
        <v>147</v>
      </c>
      <c r="B87" s="70"/>
      <c r="C87" s="70"/>
      <c r="D87" s="70"/>
      <c r="E87" s="70"/>
      <c r="F87" s="70"/>
      <c r="G87" s="138"/>
    </row>
    <row r="88" spans="1:7" ht="15" customHeight="1" x14ac:dyDescent="0.25">
      <c r="A88" s="259" t="s">
        <v>148</v>
      </c>
      <c r="B88" s="259"/>
      <c r="C88" s="259"/>
      <c r="D88" s="259"/>
      <c r="E88" s="259"/>
      <c r="F88" s="259"/>
      <c r="G88" s="138"/>
    </row>
    <row r="89" spans="1:7" ht="15" customHeight="1" x14ac:dyDescent="0.25">
      <c r="A89" s="157"/>
      <c r="B89" s="157"/>
      <c r="C89" s="157"/>
      <c r="D89" s="157"/>
      <c r="E89" s="157"/>
      <c r="F89" s="157"/>
      <c r="G89" s="138"/>
    </row>
    <row r="90" spans="1:7" ht="15" customHeight="1" x14ac:dyDescent="0.25">
      <c r="A90" s="1" t="s">
        <v>151</v>
      </c>
      <c r="D90" s="49"/>
      <c r="E90" s="71"/>
      <c r="F90" s="71"/>
      <c r="G90" s="138"/>
    </row>
    <row r="91" spans="1:7" ht="15" customHeight="1" x14ac:dyDescent="0.25">
      <c r="A91" s="1" t="s">
        <v>149</v>
      </c>
      <c r="D91" s="88">
        <v>500000</v>
      </c>
      <c r="E91" s="72" t="s">
        <v>71</v>
      </c>
      <c r="F91" s="71"/>
      <c r="G91" s="138"/>
    </row>
    <row r="92" spans="1:7" ht="15" customHeight="1" x14ac:dyDescent="0.25">
      <c r="A92" s="1" t="s">
        <v>150</v>
      </c>
      <c r="D92" s="97">
        <v>0</v>
      </c>
      <c r="E92" s="72" t="s">
        <v>71</v>
      </c>
      <c r="F92" s="71"/>
      <c r="G92" s="138"/>
    </row>
    <row r="93" spans="1:7" ht="15" customHeight="1" x14ac:dyDescent="0.25">
      <c r="A93" s="1" t="s">
        <v>144</v>
      </c>
      <c r="D93" s="53">
        <f>+D94-D91-D92</f>
        <v>0</v>
      </c>
      <c r="F93" s="49"/>
      <c r="G93" s="138"/>
    </row>
    <row r="94" spans="1:7" ht="15" customHeight="1" thickBot="1" x14ac:dyDescent="0.3">
      <c r="A94" s="49"/>
      <c r="B94" s="49"/>
      <c r="D94" s="65">
        <v>500000</v>
      </c>
      <c r="E94" s="67"/>
      <c r="F94" s="49"/>
      <c r="G94" s="138"/>
    </row>
    <row r="95" spans="1:7" ht="15" customHeight="1" thickTop="1" x14ac:dyDescent="0.25">
      <c r="A95" s="49"/>
      <c r="B95" s="49"/>
      <c r="D95" s="67"/>
      <c r="E95" s="67"/>
      <c r="F95" s="49"/>
      <c r="G95" s="138"/>
    </row>
    <row r="96" spans="1:7" ht="15" customHeight="1" x14ac:dyDescent="0.25">
      <c r="A96" s="260" t="s">
        <v>260</v>
      </c>
      <c r="B96" s="260"/>
      <c r="C96" s="260"/>
      <c r="D96" s="260"/>
      <c r="E96" s="260"/>
      <c r="F96" s="261"/>
      <c r="G96" s="138"/>
    </row>
    <row r="97" spans="1:7" ht="45" customHeight="1" x14ac:dyDescent="0.25">
      <c r="A97" s="260"/>
      <c r="B97" s="260"/>
      <c r="C97" s="260"/>
      <c r="D97" s="260"/>
      <c r="E97" s="260"/>
      <c r="F97" s="261"/>
      <c r="G97" s="138"/>
    </row>
    <row r="98" spans="1:7" ht="15" customHeight="1" x14ac:dyDescent="0.25">
      <c r="A98" s="54"/>
      <c r="B98" s="49"/>
      <c r="C98" s="49"/>
      <c r="D98" s="49"/>
      <c r="E98" s="67"/>
      <c r="F98" s="49"/>
      <c r="G98" s="138"/>
    </row>
    <row r="99" spans="1:7" ht="15" customHeight="1" x14ac:dyDescent="0.25">
      <c r="A99" s="264" t="s">
        <v>153</v>
      </c>
      <c r="B99" s="264"/>
      <c r="C99" s="264"/>
      <c r="D99" s="264"/>
      <c r="E99" s="264"/>
      <c r="F99" s="265"/>
      <c r="G99" s="138"/>
    </row>
    <row r="100" spans="1:7" ht="30" customHeight="1" x14ac:dyDescent="0.25">
      <c r="A100" s="264"/>
      <c r="B100" s="264"/>
      <c r="C100" s="264"/>
      <c r="D100" s="264"/>
      <c r="E100" s="264"/>
      <c r="F100" s="265"/>
      <c r="G100" s="138"/>
    </row>
    <row r="101" spans="1:7" ht="15" customHeight="1" x14ac:dyDescent="0.25">
      <c r="A101" s="73"/>
      <c r="B101" s="73"/>
      <c r="C101" s="73"/>
      <c r="D101" s="73"/>
      <c r="E101" s="74"/>
      <c r="F101" s="75"/>
      <c r="G101" s="140"/>
    </row>
    <row r="102" spans="1:7" ht="15" customHeight="1" x14ac:dyDescent="0.25">
      <c r="A102" s="62" t="s">
        <v>252</v>
      </c>
      <c r="B102" s="73"/>
      <c r="C102" s="73"/>
      <c r="D102" s="73"/>
      <c r="E102" s="74"/>
      <c r="F102" s="75"/>
      <c r="G102" s="140"/>
    </row>
    <row r="103" spans="1:7" ht="15" customHeight="1" x14ac:dyDescent="0.25">
      <c r="A103" s="62" t="s">
        <v>266</v>
      </c>
      <c r="B103" s="73"/>
      <c r="C103" s="73"/>
      <c r="D103" s="73"/>
      <c r="E103" s="74"/>
      <c r="F103" s="75"/>
      <c r="G103" s="140"/>
    </row>
    <row r="104" spans="1:7" ht="15" customHeight="1" x14ac:dyDescent="0.25">
      <c r="A104" s="54" t="s">
        <v>176</v>
      </c>
      <c r="B104" s="73"/>
      <c r="C104" s="73"/>
      <c r="D104" s="73"/>
      <c r="E104" s="74"/>
      <c r="F104" s="75"/>
      <c r="G104" s="140"/>
    </row>
    <row r="105" spans="1:7" ht="15" customHeight="1" x14ac:dyDescent="0.25">
      <c r="A105" s="54" t="s">
        <v>177</v>
      </c>
      <c r="B105" s="73"/>
      <c r="C105" s="73"/>
      <c r="D105" s="73"/>
      <c r="E105" s="74"/>
      <c r="F105" s="75"/>
      <c r="G105" s="140"/>
    </row>
    <row r="106" spans="1:7" ht="15" customHeight="1" x14ac:dyDescent="0.25">
      <c r="A106" s="73"/>
      <c r="B106" s="73"/>
      <c r="C106" s="73"/>
      <c r="D106" s="73"/>
      <c r="E106" s="74"/>
      <c r="F106" s="75"/>
      <c r="G106" s="140"/>
    </row>
    <row r="107" spans="1:7" ht="15" customHeight="1" x14ac:dyDescent="0.25">
      <c r="A107" s="51" t="s">
        <v>72</v>
      </c>
      <c r="B107" s="49"/>
      <c r="C107" s="49"/>
      <c r="D107" s="49"/>
      <c r="E107" s="49"/>
      <c r="F107" s="49"/>
      <c r="G107" s="138"/>
    </row>
    <row r="108" spans="1:7" ht="15" customHeight="1" x14ac:dyDescent="0.25">
      <c r="A108" s="55" t="s">
        <v>73</v>
      </c>
      <c r="C108" s="50"/>
      <c r="D108" s="49"/>
      <c r="E108" s="49"/>
      <c r="F108" s="1"/>
      <c r="G108" s="138"/>
    </row>
    <row r="109" spans="1:7" ht="15" customHeight="1" x14ac:dyDescent="0.25">
      <c r="A109" s="76" t="s">
        <v>74</v>
      </c>
      <c r="C109" s="67"/>
      <c r="D109" s="67"/>
      <c r="E109" s="67">
        <f>+G35</f>
        <v>566713</v>
      </c>
      <c r="F109" s="1"/>
      <c r="G109" s="138"/>
    </row>
    <row r="110" spans="1:7" ht="15" customHeight="1" x14ac:dyDescent="0.25">
      <c r="A110" s="77" t="s">
        <v>75</v>
      </c>
      <c r="C110" s="67"/>
      <c r="D110" s="67"/>
      <c r="E110" s="67">
        <f>-F47</f>
        <v>0</v>
      </c>
      <c r="F110" s="1"/>
      <c r="G110" s="138"/>
    </row>
    <row r="111" spans="1:7" ht="15" customHeight="1" x14ac:dyDescent="0.25">
      <c r="A111" s="77" t="s">
        <v>76</v>
      </c>
      <c r="C111" s="67"/>
      <c r="D111" s="67"/>
      <c r="E111" s="67">
        <f>-F73</f>
        <v>-3460</v>
      </c>
      <c r="F111" s="1"/>
      <c r="G111" s="138"/>
    </row>
    <row r="112" spans="1:7" ht="15" customHeight="1" thickBot="1" x14ac:dyDescent="0.3">
      <c r="A112" s="49"/>
      <c r="B112" s="49"/>
      <c r="C112" s="49"/>
      <c r="D112" s="49"/>
      <c r="E112" s="65">
        <f>MAX(SUM(E109:E111),0)</f>
        <v>563253</v>
      </c>
      <c r="F112" s="49" t="s">
        <v>77</v>
      </c>
      <c r="G112" s="138">
        <f>-E112*0.13</f>
        <v>-73222.89</v>
      </c>
    </row>
    <row r="113" spans="1:7" ht="15" customHeight="1" thickTop="1" x14ac:dyDescent="0.25">
      <c r="A113" s="49"/>
      <c r="B113" s="49"/>
      <c r="C113" s="49"/>
      <c r="D113" s="49"/>
      <c r="E113" s="49"/>
      <c r="F113" s="49"/>
      <c r="G113" s="138"/>
    </row>
    <row r="114" spans="1:7" ht="15" customHeight="1" x14ac:dyDescent="0.25">
      <c r="A114" s="68" t="s">
        <v>78</v>
      </c>
      <c r="B114" s="49"/>
      <c r="C114" s="49"/>
      <c r="D114" s="49"/>
      <c r="E114" s="49"/>
      <c r="F114" s="49"/>
      <c r="G114" s="138"/>
    </row>
    <row r="115" spans="1:7" ht="15" customHeight="1" x14ac:dyDescent="0.25">
      <c r="A115" s="49" t="s">
        <v>79</v>
      </c>
      <c r="C115" s="49"/>
      <c r="D115" s="49"/>
      <c r="E115" s="49"/>
      <c r="F115" s="49"/>
      <c r="G115" s="138"/>
    </row>
    <row r="116" spans="1:7" ht="15" customHeight="1" x14ac:dyDescent="0.25">
      <c r="A116" s="49" t="s">
        <v>80</v>
      </c>
      <c r="C116" s="49"/>
      <c r="D116" s="49"/>
      <c r="E116" s="49">
        <f>-E111</f>
        <v>3460</v>
      </c>
      <c r="F116" s="49" t="s">
        <v>57</v>
      </c>
      <c r="G116" s="138">
        <f>+E116*0.1067</f>
        <v>369.18200000000002</v>
      </c>
    </row>
    <row r="117" spans="1:7" ht="15" customHeight="1" x14ac:dyDescent="0.25">
      <c r="A117" s="49" t="s">
        <v>81</v>
      </c>
      <c r="C117" s="49"/>
      <c r="D117" s="49"/>
      <c r="E117" s="49">
        <f>+E109+E110</f>
        <v>566713</v>
      </c>
      <c r="F117" s="49"/>
      <c r="G117" s="138"/>
    </row>
    <row r="118" spans="1:7" ht="15" customHeight="1" x14ac:dyDescent="0.25">
      <c r="A118" s="49" t="s">
        <v>261</v>
      </c>
      <c r="C118" s="49"/>
      <c r="D118" s="49"/>
      <c r="E118" s="49"/>
      <c r="F118" s="49"/>
      <c r="G118" s="138"/>
    </row>
    <row r="119" spans="1:7" ht="15" customHeight="1" x14ac:dyDescent="0.25">
      <c r="A119"/>
      <c r="B119"/>
      <c r="C119"/>
      <c r="D119"/>
      <c r="E119"/>
      <c r="F119"/>
      <c r="G119" s="138"/>
    </row>
    <row r="120" spans="1:7" ht="15" customHeight="1" x14ac:dyDescent="0.25">
      <c r="A120" s="68" t="s">
        <v>82</v>
      </c>
      <c r="B120"/>
      <c r="C120"/>
      <c r="D120"/>
      <c r="E120"/>
      <c r="F120"/>
      <c r="G120" s="138"/>
    </row>
    <row r="121" spans="1:7" ht="15" customHeight="1" x14ac:dyDescent="0.25">
      <c r="A121" s="49" t="s">
        <v>83</v>
      </c>
      <c r="B121" s="49"/>
      <c r="C121" s="49"/>
      <c r="D121" s="49"/>
      <c r="E121"/>
      <c r="F121" s="1"/>
      <c r="G121" s="138"/>
    </row>
    <row r="122" spans="1:7" ht="15" customHeight="1" x14ac:dyDescent="0.25">
      <c r="A122" s="52" t="s">
        <v>154</v>
      </c>
      <c r="B122" s="52"/>
      <c r="C122" s="52"/>
      <c r="D122" s="78"/>
      <c r="E122" s="79"/>
      <c r="F122" s="1"/>
      <c r="G122" s="141"/>
    </row>
    <row r="123" spans="1:7" ht="15" customHeight="1" x14ac:dyDescent="0.25">
      <c r="A123" s="130"/>
      <c r="C123" s="130"/>
      <c r="D123" s="166" t="s">
        <v>156</v>
      </c>
      <c r="E123" s="167">
        <f>240+238</f>
        <v>478</v>
      </c>
      <c r="F123" s="1" t="s">
        <v>57</v>
      </c>
      <c r="G123" s="141">
        <f>-E123</f>
        <v>-478</v>
      </c>
    </row>
    <row r="124" spans="1:7" ht="15" customHeight="1" x14ac:dyDescent="0.25">
      <c r="A124" s="130"/>
      <c r="C124" s="130"/>
      <c r="D124" s="150" t="s">
        <v>292</v>
      </c>
      <c r="E124" s="121"/>
      <c r="F124" s="22"/>
      <c r="G124" s="141"/>
    </row>
    <row r="125" spans="1:7" ht="15" customHeight="1" x14ac:dyDescent="0.25">
      <c r="A125" s="82" t="s">
        <v>84</v>
      </c>
      <c r="B125" s="130"/>
      <c r="C125" s="130"/>
      <c r="E125" s="171">
        <f>+E109*0.28</f>
        <v>158679.64000000001</v>
      </c>
      <c r="F125" s="168"/>
      <c r="G125" s="138"/>
    </row>
    <row r="126" spans="1:7" ht="15" customHeight="1" x14ac:dyDescent="0.25">
      <c r="A126" s="82" t="s">
        <v>85</v>
      </c>
      <c r="B126" s="82"/>
      <c r="C126" s="82"/>
      <c r="E126" s="169" t="s">
        <v>86</v>
      </c>
      <c r="F126" s="168"/>
      <c r="G126" s="138"/>
    </row>
    <row r="127" spans="1:7" ht="15" customHeight="1" x14ac:dyDescent="0.25">
      <c r="A127" s="83" t="s">
        <v>87</v>
      </c>
      <c r="B127" s="52"/>
      <c r="C127" s="52"/>
      <c r="E127" s="170">
        <f>960+950</f>
        <v>1910</v>
      </c>
      <c r="F127" s="49" t="s">
        <v>155</v>
      </c>
      <c r="G127" s="138"/>
    </row>
    <row r="128" spans="1:7" ht="15" customHeight="1" x14ac:dyDescent="0.25">
      <c r="A128" s="1" t="s">
        <v>88</v>
      </c>
      <c r="B128" s="52"/>
      <c r="C128" s="52"/>
      <c r="E128" s="170">
        <f>+G21</f>
        <v>575143</v>
      </c>
      <c r="F128" s="62" t="s">
        <v>190</v>
      </c>
      <c r="G128" s="138"/>
    </row>
    <row r="129" spans="1:7" ht="15" customHeight="1" thickBot="1" x14ac:dyDescent="0.3">
      <c r="B129" s="52"/>
      <c r="C129" s="52"/>
      <c r="D129" s="129" t="s">
        <v>158</v>
      </c>
      <c r="E129" s="84">
        <f>+E125*E127/E128</f>
        <v>526.96131640305111</v>
      </c>
      <c r="F129" s="168"/>
      <c r="G129" s="138"/>
    </row>
    <row r="130" spans="1:7" ht="15" customHeight="1" thickTop="1" x14ac:dyDescent="0.25">
      <c r="A130" s="68"/>
      <c r="B130"/>
      <c r="C130"/>
      <c r="D130"/>
      <c r="E130"/>
      <c r="F130"/>
      <c r="G130" s="138"/>
    </row>
    <row r="131" spans="1:7" ht="15" customHeight="1" x14ac:dyDescent="0.25">
      <c r="A131" s="68" t="s">
        <v>89</v>
      </c>
      <c r="B131"/>
      <c r="C131"/>
      <c r="D131"/>
      <c r="E131"/>
      <c r="F131"/>
      <c r="G131" s="138"/>
    </row>
    <row r="132" spans="1:7" ht="15" customHeight="1" x14ac:dyDescent="0.25">
      <c r="A132" s="51" t="s">
        <v>172</v>
      </c>
      <c r="B132" s="49"/>
      <c r="C132" s="49"/>
      <c r="D132" s="49"/>
      <c r="E132" s="49"/>
      <c r="F132" s="49"/>
      <c r="G132" s="138"/>
    </row>
    <row r="133" spans="1:7" ht="15" customHeight="1" x14ac:dyDescent="0.25">
      <c r="A133" s="49" t="s">
        <v>159</v>
      </c>
      <c r="C133" s="49"/>
      <c r="D133" s="49"/>
      <c r="E133" s="49"/>
      <c r="F133" s="49"/>
      <c r="G133" s="138"/>
    </row>
    <row r="134" spans="1:7" ht="15" customHeight="1" x14ac:dyDescent="0.25">
      <c r="A134" s="1" t="s">
        <v>262</v>
      </c>
      <c r="C134" s="49"/>
      <c r="D134" s="49"/>
      <c r="E134" s="172">
        <f>+E149</f>
        <v>87100</v>
      </c>
      <c r="F134" s="173"/>
      <c r="G134" s="138"/>
    </row>
    <row r="135" spans="1:7" ht="15" customHeight="1" x14ac:dyDescent="0.25">
      <c r="A135" s="72" t="s">
        <v>71</v>
      </c>
      <c r="C135" s="49"/>
      <c r="D135" s="49"/>
      <c r="E135" s="172"/>
      <c r="F135" s="174"/>
      <c r="G135" s="138"/>
    </row>
    <row r="136" spans="1:7" ht="15" customHeight="1" x14ac:dyDescent="0.25">
      <c r="A136" s="1" t="s">
        <v>263</v>
      </c>
      <c r="C136" s="49"/>
      <c r="D136" s="50" t="s">
        <v>57</v>
      </c>
      <c r="E136" s="191">
        <v>50000</v>
      </c>
      <c r="F136" s="228">
        <f>+E136*0.35</f>
        <v>17500</v>
      </c>
      <c r="G136" s="138"/>
    </row>
    <row r="137" spans="1:7" ht="15" customHeight="1" x14ac:dyDescent="0.25">
      <c r="A137" s="72" t="s">
        <v>71</v>
      </c>
      <c r="C137" s="49"/>
      <c r="D137" s="49"/>
      <c r="E137" s="81"/>
      <c r="F137" s="176"/>
      <c r="G137" s="138"/>
    </row>
    <row r="138" spans="1:7" ht="15" customHeight="1" x14ac:dyDescent="0.25">
      <c r="A138" s="49" t="s">
        <v>160</v>
      </c>
      <c r="C138" s="49"/>
      <c r="D138" s="49"/>
      <c r="E138" s="49"/>
      <c r="F138" s="175" t="s">
        <v>157</v>
      </c>
      <c r="G138" s="138"/>
    </row>
    <row r="139" spans="1:7" ht="15" customHeight="1" x14ac:dyDescent="0.25">
      <c r="A139" s="49" t="s">
        <v>161</v>
      </c>
      <c r="C139" s="49"/>
      <c r="D139" s="49"/>
      <c r="E139" s="49"/>
      <c r="F139" s="176"/>
      <c r="G139" s="138"/>
    </row>
    <row r="140" spans="1:7" ht="15" customHeight="1" x14ac:dyDescent="0.25">
      <c r="A140" s="177" t="s">
        <v>162</v>
      </c>
      <c r="C140" s="177"/>
      <c r="D140" s="177"/>
      <c r="E140" s="67" t="s">
        <v>188</v>
      </c>
      <c r="F140" s="176"/>
      <c r="G140" s="138"/>
    </row>
    <row r="141" spans="1:7" ht="15" customHeight="1" x14ac:dyDescent="0.25">
      <c r="A141" s="49" t="s">
        <v>163</v>
      </c>
      <c r="C141" s="177"/>
      <c r="D141" s="177"/>
      <c r="E141" s="50" t="s">
        <v>264</v>
      </c>
      <c r="F141" s="178">
        <f>+(E134-E136)*0.15</f>
        <v>5565</v>
      </c>
      <c r="G141" s="138"/>
    </row>
    <row r="142" spans="1:7" ht="15" customHeight="1" thickBot="1" x14ac:dyDescent="0.3">
      <c r="A142" s="49"/>
      <c r="C142" s="49"/>
      <c r="D142" s="81"/>
      <c r="E142" s="49"/>
      <c r="F142" s="179">
        <f>+SUM(F134:F141)</f>
        <v>23065</v>
      </c>
      <c r="G142" s="138"/>
    </row>
    <row r="143" spans="1:7" ht="15" customHeight="1" thickTop="1" x14ac:dyDescent="0.25">
      <c r="A143" s="180" t="s">
        <v>174</v>
      </c>
      <c r="C143" s="49"/>
      <c r="D143" s="49"/>
      <c r="E143" s="49"/>
      <c r="F143" s="49"/>
      <c r="G143" s="138"/>
    </row>
    <row r="144" spans="1:7" ht="15" customHeight="1" x14ac:dyDescent="0.25">
      <c r="A144" s="182" t="s">
        <v>181</v>
      </c>
      <c r="C144" s="182"/>
      <c r="D144" s="182"/>
      <c r="E144" s="181">
        <v>12600</v>
      </c>
      <c r="F144" s="80" t="s">
        <v>179</v>
      </c>
      <c r="G144" s="138"/>
    </row>
    <row r="145" spans="1:7" ht="15" customHeight="1" x14ac:dyDescent="0.25">
      <c r="A145" s="182" t="s">
        <v>182</v>
      </c>
      <c r="C145" s="183"/>
      <c r="D145" s="183"/>
      <c r="E145" s="181">
        <v>3300</v>
      </c>
      <c r="F145" s="62" t="s">
        <v>190</v>
      </c>
      <c r="G145" s="138"/>
    </row>
    <row r="146" spans="1:7" ht="15" customHeight="1" x14ac:dyDescent="0.25">
      <c r="A146" s="182" t="s">
        <v>183</v>
      </c>
      <c r="C146" s="184"/>
      <c r="D146" s="184"/>
      <c r="E146" s="181">
        <v>16200</v>
      </c>
      <c r="F146" s="62" t="s">
        <v>190</v>
      </c>
      <c r="G146" s="138"/>
    </row>
    <row r="147" spans="1:7" ht="15" customHeight="1" x14ac:dyDescent="0.25">
      <c r="A147" s="182" t="s">
        <v>184</v>
      </c>
      <c r="C147" s="182"/>
      <c r="D147" s="182"/>
      <c r="E147" s="181">
        <v>45000</v>
      </c>
      <c r="F147" s="62" t="s">
        <v>190</v>
      </c>
      <c r="G147" s="138"/>
    </row>
    <row r="148" spans="1:7" ht="15" customHeight="1" x14ac:dyDescent="0.25">
      <c r="A148" s="182" t="s">
        <v>185</v>
      </c>
      <c r="C148" s="182"/>
      <c r="D148" s="182"/>
      <c r="E148" s="181">
        <v>10000</v>
      </c>
      <c r="F148" s="62" t="s">
        <v>190</v>
      </c>
      <c r="G148" s="138"/>
    </row>
    <row r="149" spans="1:7" ht="15" customHeight="1" thickBot="1" x14ac:dyDescent="0.3">
      <c r="A149" s="49"/>
      <c r="B149" s="182"/>
      <c r="C149" s="185"/>
      <c r="D149" s="185"/>
      <c r="E149" s="186">
        <f>SUM(E144:E148)</f>
        <v>87100</v>
      </c>
      <c r="G149" s="138"/>
    </row>
    <row r="150" spans="1:7" ht="15" customHeight="1" thickTop="1" x14ac:dyDescent="0.25">
      <c r="A150" s="62" t="s">
        <v>186</v>
      </c>
      <c r="B150" s="182"/>
      <c r="C150" s="185"/>
      <c r="D150" s="185"/>
      <c r="E150" s="192"/>
      <c r="G150" s="138"/>
    </row>
    <row r="151" spans="1:7" s="28" customFormat="1" ht="15" customHeight="1" x14ac:dyDescent="0.25">
      <c r="A151" s="62"/>
      <c r="B151" s="193"/>
      <c r="C151" s="194"/>
      <c r="D151" s="194"/>
      <c r="E151" s="195"/>
      <c r="F151" s="26"/>
      <c r="G151" s="149"/>
    </row>
    <row r="152" spans="1:7" ht="15" customHeight="1" x14ac:dyDescent="0.25">
      <c r="A152" s="190" t="s">
        <v>175</v>
      </c>
      <c r="C152" s="187"/>
      <c r="D152" s="187"/>
      <c r="E152" s="49"/>
      <c r="F152" s="49"/>
      <c r="G152" s="138"/>
    </row>
    <row r="153" spans="1:7" ht="15" customHeight="1" x14ac:dyDescent="0.25">
      <c r="A153" s="82" t="s">
        <v>253</v>
      </c>
      <c r="C153" s="130"/>
      <c r="D153" s="130"/>
      <c r="E153" s="49"/>
      <c r="F153" s="49"/>
      <c r="G153" s="138"/>
    </row>
    <row r="154" spans="1:7" ht="15" customHeight="1" x14ac:dyDescent="0.25">
      <c r="A154" s="82" t="s">
        <v>164</v>
      </c>
      <c r="C154" s="130"/>
      <c r="D154" s="130"/>
      <c r="E154" s="49"/>
      <c r="F154" s="49"/>
      <c r="G154" s="138"/>
    </row>
    <row r="155" spans="1:7" ht="15" customHeight="1" x14ac:dyDescent="0.25">
      <c r="A155" s="82"/>
      <c r="C155" s="130"/>
      <c r="D155" s="130"/>
      <c r="E155" s="49"/>
      <c r="F155" s="49"/>
      <c r="G155" s="138"/>
    </row>
    <row r="156" spans="1:7" ht="15" customHeight="1" x14ac:dyDescent="0.25">
      <c r="A156" s="1" t="s">
        <v>269</v>
      </c>
      <c r="D156" s="49"/>
      <c r="E156" s="71"/>
      <c r="F156" s="49"/>
      <c r="G156" s="138"/>
    </row>
    <row r="157" spans="1:7" ht="15" customHeight="1" x14ac:dyDescent="0.25">
      <c r="A157" s="1" t="s">
        <v>149</v>
      </c>
      <c r="D157" s="88">
        <v>2950000</v>
      </c>
      <c r="E157" s="72" t="s">
        <v>71</v>
      </c>
      <c r="F157" s="49"/>
      <c r="G157" s="138"/>
    </row>
    <row r="158" spans="1:7" ht="15" customHeight="1" x14ac:dyDescent="0.25">
      <c r="A158" s="1" t="s">
        <v>150</v>
      </c>
      <c r="D158" s="97">
        <v>0</v>
      </c>
      <c r="E158" s="72" t="s">
        <v>267</v>
      </c>
      <c r="F158" s="49"/>
      <c r="G158" s="138"/>
    </row>
    <row r="159" spans="1:7" ht="15" customHeight="1" x14ac:dyDescent="0.25">
      <c r="A159" s="1" t="s">
        <v>144</v>
      </c>
      <c r="D159" s="53">
        <f>+D160-D157-D158</f>
        <v>50000</v>
      </c>
      <c r="F159" s="49"/>
      <c r="G159" s="138"/>
    </row>
    <row r="160" spans="1:7" ht="15" customHeight="1" thickBot="1" x14ac:dyDescent="0.3">
      <c r="A160" s="49"/>
      <c r="B160" s="49"/>
      <c r="D160" s="65">
        <v>3000000</v>
      </c>
      <c r="E160" s="67"/>
      <c r="F160" s="49"/>
      <c r="G160" s="138"/>
    </row>
    <row r="161" spans="1:7" ht="15" customHeight="1" thickTop="1" x14ac:dyDescent="0.25">
      <c r="A161" s="49"/>
      <c r="B161" s="49"/>
      <c r="C161" s="49"/>
      <c r="D161" s="49"/>
      <c r="E161" s="49"/>
      <c r="F161" s="49"/>
      <c r="G161" s="138"/>
    </row>
    <row r="162" spans="1:7" ht="15" customHeight="1" x14ac:dyDescent="0.25">
      <c r="A162" s="272" t="s">
        <v>271</v>
      </c>
      <c r="B162" s="272"/>
      <c r="C162" s="272"/>
      <c r="D162" s="272"/>
      <c r="E162" s="272"/>
      <c r="F162" s="273"/>
      <c r="G162" s="138"/>
    </row>
    <row r="163" spans="1:7" ht="60" customHeight="1" x14ac:dyDescent="0.25">
      <c r="A163" s="272"/>
      <c r="B163" s="272"/>
      <c r="C163" s="272"/>
      <c r="D163" s="272"/>
      <c r="E163" s="272"/>
      <c r="F163" s="273"/>
      <c r="G163" s="138"/>
    </row>
    <row r="164" spans="1:7" ht="15" customHeight="1" x14ac:dyDescent="0.25">
      <c r="A164" s="80" t="s">
        <v>180</v>
      </c>
      <c r="B164" s="49"/>
      <c r="C164" s="49"/>
      <c r="D164" s="49"/>
      <c r="E164" s="49"/>
      <c r="F164" s="49"/>
      <c r="G164" s="138"/>
    </row>
    <row r="165" spans="1:7" ht="15" customHeight="1" x14ac:dyDescent="0.25">
      <c r="A165" s="80"/>
      <c r="B165" s="49"/>
      <c r="C165" s="49"/>
      <c r="D165" s="49"/>
      <c r="E165" s="49"/>
      <c r="F165" s="49"/>
      <c r="G165" s="138"/>
    </row>
    <row r="166" spans="1:7" ht="15" customHeight="1" x14ac:dyDescent="0.25">
      <c r="A166" s="62" t="s">
        <v>265</v>
      </c>
      <c r="B166" s="49"/>
      <c r="C166" s="49"/>
      <c r="D166" s="49"/>
      <c r="E166" s="49"/>
      <c r="F166" s="49"/>
      <c r="G166" s="138"/>
    </row>
    <row r="167" spans="1:7" ht="15" customHeight="1" x14ac:dyDescent="0.25">
      <c r="A167" s="62" t="s">
        <v>268</v>
      </c>
      <c r="B167" s="49"/>
      <c r="C167" s="49"/>
      <c r="D167" s="49"/>
      <c r="E167" s="49"/>
      <c r="F167" s="49"/>
      <c r="G167" s="138"/>
    </row>
    <row r="168" spans="1:7" ht="15" customHeight="1" x14ac:dyDescent="0.25">
      <c r="A168" s="54" t="s">
        <v>176</v>
      </c>
      <c r="B168" s="49"/>
      <c r="C168" s="49"/>
      <c r="D168" s="49"/>
      <c r="E168" s="49"/>
      <c r="F168" s="49"/>
      <c r="G168" s="138"/>
    </row>
    <row r="169" spans="1:7" ht="15" customHeight="1" x14ac:dyDescent="0.25">
      <c r="A169" s="54" t="s">
        <v>177</v>
      </c>
      <c r="B169" s="49"/>
      <c r="C169" s="49"/>
      <c r="D169" s="49"/>
      <c r="E169" s="49"/>
      <c r="F169" s="49"/>
      <c r="G169" s="138"/>
    </row>
    <row r="170" spans="1:7" ht="15" customHeight="1" x14ac:dyDescent="0.25">
      <c r="A170" s="49"/>
      <c r="B170" s="49"/>
      <c r="C170" s="49"/>
      <c r="D170" s="49"/>
      <c r="E170" s="49"/>
      <c r="F170" s="49"/>
      <c r="G170" s="138"/>
    </row>
    <row r="171" spans="1:7" ht="15" customHeight="1" x14ac:dyDescent="0.25">
      <c r="A171" s="51" t="s">
        <v>173</v>
      </c>
      <c r="B171" s="49"/>
      <c r="C171" s="49"/>
      <c r="D171" s="49"/>
      <c r="E171" s="49"/>
      <c r="F171" s="49"/>
      <c r="G171" s="138"/>
    </row>
    <row r="172" spans="1:7" ht="30" customHeight="1" x14ac:dyDescent="0.25">
      <c r="A172" s="188" t="s">
        <v>165</v>
      </c>
      <c r="B172" s="269" t="s">
        <v>166</v>
      </c>
      <c r="C172" s="269"/>
      <c r="D172" s="269"/>
      <c r="E172" s="269"/>
      <c r="F172" s="197">
        <f>+F142</f>
        <v>23065</v>
      </c>
      <c r="G172" s="196">
        <f>-F172</f>
        <v>-23065</v>
      </c>
    </row>
    <row r="173" spans="1:7" ht="15" customHeight="1" x14ac:dyDescent="0.25">
      <c r="A173" s="49"/>
      <c r="B173" s="49"/>
      <c r="C173" s="49"/>
      <c r="D173" s="49"/>
      <c r="E173" s="49"/>
      <c r="F173" s="49"/>
      <c r="G173" s="138"/>
    </row>
    <row r="174" spans="1:7" ht="15" customHeight="1" x14ac:dyDescent="0.25">
      <c r="A174" s="270" t="s">
        <v>167</v>
      </c>
      <c r="B174" s="271" t="s">
        <v>168</v>
      </c>
      <c r="C174" s="271"/>
      <c r="D174" s="271"/>
      <c r="E174" s="271"/>
      <c r="F174" s="262" t="s">
        <v>169</v>
      </c>
      <c r="G174" s="156"/>
    </row>
    <row r="175" spans="1:7" ht="15" customHeight="1" x14ac:dyDescent="0.25">
      <c r="A175" s="270"/>
      <c r="B175" s="271"/>
      <c r="C175" s="271"/>
      <c r="D175" s="271"/>
      <c r="E175" s="271"/>
      <c r="F175" s="263"/>
      <c r="G175" s="156"/>
    </row>
    <row r="176" spans="1:7" ht="15" customHeight="1" x14ac:dyDescent="0.25">
      <c r="A176" s="49"/>
      <c r="B176" s="49"/>
      <c r="C176" s="49"/>
      <c r="D176" s="49"/>
      <c r="E176" s="49"/>
      <c r="F176" s="189"/>
      <c r="G176" s="138"/>
    </row>
    <row r="177" spans="1:9" ht="15" customHeight="1" x14ac:dyDescent="0.25">
      <c r="A177" s="270" t="s">
        <v>170</v>
      </c>
      <c r="B177" s="271" t="s">
        <v>171</v>
      </c>
      <c r="C177" s="271"/>
      <c r="D177" s="271"/>
      <c r="E177" s="271"/>
      <c r="F177" s="262" t="s">
        <v>169</v>
      </c>
      <c r="G177" s="156"/>
    </row>
    <row r="178" spans="1:9" ht="45" customHeight="1" x14ac:dyDescent="0.25">
      <c r="A178" s="270"/>
      <c r="B178" s="271"/>
      <c r="C178" s="271"/>
      <c r="D178" s="271"/>
      <c r="E178" s="271"/>
      <c r="F178" s="263"/>
      <c r="G178" s="156"/>
    </row>
    <row r="179" spans="1:9" ht="15" customHeight="1" x14ac:dyDescent="0.25">
      <c r="A179" s="68"/>
      <c r="B179"/>
      <c r="C179"/>
      <c r="D179"/>
      <c r="E179"/>
      <c r="F179"/>
      <c r="G179" s="138"/>
    </row>
    <row r="180" spans="1:9" ht="15" customHeight="1" thickBot="1" x14ac:dyDescent="0.3">
      <c r="A180" s="49"/>
      <c r="B180" s="49"/>
      <c r="C180" s="49"/>
      <c r="D180" s="49"/>
      <c r="E180" s="49"/>
      <c r="F180" s="45" t="s">
        <v>90</v>
      </c>
      <c r="G180" s="142">
        <f>SUM(G42:G179)</f>
        <v>62282.932000000015</v>
      </c>
    </row>
    <row r="181" spans="1:9" ht="15" customHeight="1" thickTop="1" x14ac:dyDescent="0.25">
      <c r="A181" s="49"/>
      <c r="B181" s="49"/>
      <c r="C181" s="49"/>
      <c r="D181" s="49"/>
      <c r="E181" s="49"/>
      <c r="F181" s="49"/>
      <c r="G181" s="143"/>
    </row>
    <row r="182" spans="1:9" ht="15" customHeight="1" x14ac:dyDescent="0.25">
      <c r="A182" s="48" t="s">
        <v>91</v>
      </c>
      <c r="B182" s="49"/>
      <c r="C182" s="49"/>
      <c r="D182" s="49"/>
      <c r="E182" s="49"/>
      <c r="F182" s="49"/>
      <c r="G182" s="138"/>
      <c r="I182" s="5" t="s">
        <v>287</v>
      </c>
    </row>
    <row r="183" spans="1:9" ht="15" customHeight="1" x14ac:dyDescent="0.25">
      <c r="A183" s="48"/>
      <c r="B183" s="49"/>
      <c r="C183" s="49"/>
      <c r="D183" s="49"/>
      <c r="E183" s="49"/>
      <c r="F183" s="49"/>
      <c r="G183" s="138"/>
      <c r="I183" s="208" t="s">
        <v>288</v>
      </c>
    </row>
    <row r="184" spans="1:9" ht="15" customHeight="1" x14ac:dyDescent="0.25">
      <c r="A184" s="54" t="s">
        <v>191</v>
      </c>
      <c r="B184" s="49"/>
      <c r="C184" s="49"/>
      <c r="D184" s="49"/>
      <c r="E184" s="66"/>
      <c r="F184" s="49"/>
      <c r="G184" s="138"/>
      <c r="I184" s="177" t="s">
        <v>246</v>
      </c>
    </row>
    <row r="185" spans="1:9" ht="15" customHeight="1" x14ac:dyDescent="0.25">
      <c r="A185" s="198" t="s">
        <v>119</v>
      </c>
      <c r="B185" s="198"/>
      <c r="C185" s="198"/>
      <c r="D185" s="198"/>
      <c r="E185" s="223">
        <f>+F28</f>
        <v>600</v>
      </c>
      <c r="F185" s="66" t="s">
        <v>140</v>
      </c>
      <c r="G185" s="138"/>
      <c r="I185" s="177" t="s">
        <v>247</v>
      </c>
    </row>
    <row r="186" spans="1:9" ht="15" customHeight="1" x14ac:dyDescent="0.25">
      <c r="A186" s="198" t="s">
        <v>120</v>
      </c>
      <c r="B186" s="198"/>
      <c r="C186" s="198"/>
      <c r="D186" s="198"/>
      <c r="E186" s="224">
        <f>+F29</f>
        <v>1250</v>
      </c>
      <c r="F186" s="66" t="s">
        <v>190</v>
      </c>
      <c r="G186" s="138"/>
      <c r="I186" s="177" t="s">
        <v>248</v>
      </c>
    </row>
    <row r="187" spans="1:9" ht="15" customHeight="1" x14ac:dyDescent="0.25">
      <c r="A187" s="198" t="s">
        <v>121</v>
      </c>
      <c r="B187" s="172"/>
      <c r="C187" s="172"/>
      <c r="D187" s="172"/>
      <c r="E187" s="224">
        <f>+F30</f>
        <v>780</v>
      </c>
      <c r="F187" s="66" t="s">
        <v>190</v>
      </c>
      <c r="G187" s="138"/>
      <c r="I187" s="177" t="s">
        <v>249</v>
      </c>
    </row>
    <row r="188" spans="1:9" ht="15" customHeight="1" x14ac:dyDescent="0.25">
      <c r="B188" s="49"/>
      <c r="C188" s="49"/>
      <c r="D188" s="49"/>
      <c r="E188" s="49"/>
      <c r="F188" s="81"/>
      <c r="G188" s="138"/>
    </row>
    <row r="189" spans="1:9" ht="15" customHeight="1" x14ac:dyDescent="0.25">
      <c r="A189" s="87" t="s">
        <v>92</v>
      </c>
      <c r="B189" s="88"/>
      <c r="C189" s="88"/>
      <c r="D189" s="88"/>
      <c r="E189" s="88"/>
      <c r="F189" s="88"/>
      <c r="G189" s="138"/>
      <c r="I189" s="1" t="s">
        <v>279</v>
      </c>
    </row>
    <row r="190" spans="1:9" ht="15" customHeight="1" x14ac:dyDescent="0.25">
      <c r="A190" s="89" t="s">
        <v>93</v>
      </c>
      <c r="B190" s="88"/>
      <c r="C190" s="88"/>
      <c r="D190" s="88"/>
      <c r="E190" s="85"/>
      <c r="F190" s="88"/>
      <c r="G190" s="138"/>
    </row>
    <row r="191" spans="1:9" ht="15" customHeight="1" x14ac:dyDescent="0.25">
      <c r="A191" s="89" t="s">
        <v>94</v>
      </c>
      <c r="B191" s="88"/>
      <c r="C191" s="88"/>
      <c r="D191" s="88"/>
      <c r="E191" s="227" t="s">
        <v>255</v>
      </c>
      <c r="F191" s="225">
        <f>+E186+E187</f>
        <v>2030</v>
      </c>
      <c r="G191" s="156"/>
      <c r="I191" s="208" t="s">
        <v>289</v>
      </c>
    </row>
    <row r="192" spans="1:9" ht="15" customHeight="1" x14ac:dyDescent="0.25">
      <c r="A192" s="90" t="s">
        <v>223</v>
      </c>
      <c r="B192" s="88"/>
      <c r="C192" s="88"/>
      <c r="D192" s="88"/>
      <c r="E192" s="85"/>
      <c r="F192" s="88"/>
      <c r="G192" s="138"/>
      <c r="I192" s="177" t="s">
        <v>238</v>
      </c>
    </row>
    <row r="193" spans="1:9" ht="15" customHeight="1" x14ac:dyDescent="0.25">
      <c r="A193" s="89" t="s">
        <v>95</v>
      </c>
      <c r="B193" s="88"/>
      <c r="C193" s="88"/>
      <c r="D193" s="88"/>
      <c r="E193" s="85"/>
      <c r="F193" s="91" t="s">
        <v>86</v>
      </c>
      <c r="G193" s="138"/>
      <c r="I193" s="177" t="s">
        <v>256</v>
      </c>
    </row>
    <row r="194" spans="1:9" ht="15" customHeight="1" x14ac:dyDescent="0.25">
      <c r="A194" s="92" t="s">
        <v>96</v>
      </c>
      <c r="B194" s="88"/>
      <c r="C194" s="88"/>
      <c r="D194" s="88"/>
      <c r="E194" s="85"/>
      <c r="F194" s="203" t="s">
        <v>96</v>
      </c>
      <c r="G194" s="205">
        <f>+F191*0.3833</f>
        <v>778.09899999999993</v>
      </c>
      <c r="I194" s="177"/>
    </row>
    <row r="195" spans="1:9" ht="15" customHeight="1" x14ac:dyDescent="0.25">
      <c r="A195" s="93" t="s">
        <v>97</v>
      </c>
      <c r="B195" s="88"/>
      <c r="C195" s="88"/>
      <c r="D195" s="88"/>
      <c r="E195" s="85"/>
      <c r="F195" s="94"/>
      <c r="G195" s="138"/>
      <c r="I195" s="177" t="s">
        <v>234</v>
      </c>
    </row>
    <row r="196" spans="1:9" ht="15" customHeight="1" x14ac:dyDescent="0.25">
      <c r="B196" s="49"/>
      <c r="C196" s="49"/>
      <c r="D196" s="49"/>
      <c r="E196" s="49"/>
      <c r="F196" s="81"/>
      <c r="G196" s="138"/>
      <c r="I196" s="177" t="s">
        <v>235</v>
      </c>
    </row>
    <row r="197" spans="1:9" ht="15" customHeight="1" x14ac:dyDescent="0.25">
      <c r="A197" s="95" t="s">
        <v>98</v>
      </c>
      <c r="B197" s="96"/>
      <c r="C197" s="97"/>
      <c r="D197" s="86"/>
      <c r="E197" s="97"/>
      <c r="F197" s="97"/>
      <c r="G197" s="138"/>
      <c r="I197" s="177" t="s">
        <v>236</v>
      </c>
    </row>
    <row r="198" spans="1:9" ht="15" customHeight="1" x14ac:dyDescent="0.25">
      <c r="A198" s="98" t="s">
        <v>222</v>
      </c>
      <c r="B198" s="96"/>
      <c r="C198" s="97"/>
      <c r="D198" s="86"/>
      <c r="E198" s="97"/>
      <c r="F198" s="97"/>
      <c r="G198" s="138"/>
      <c r="I198" s="177" t="s">
        <v>239</v>
      </c>
    </row>
    <row r="199" spans="1:9" ht="15" customHeight="1" x14ac:dyDescent="0.25">
      <c r="A199" s="99" t="s">
        <v>224</v>
      </c>
      <c r="B199" s="96"/>
      <c r="C199" s="97"/>
      <c r="D199" s="86"/>
      <c r="E199" s="97"/>
      <c r="F199" s="97">
        <v>383</v>
      </c>
      <c r="G199" s="138"/>
      <c r="I199" s="177" t="s">
        <v>240</v>
      </c>
    </row>
    <row r="200" spans="1:9" ht="15" customHeight="1" x14ac:dyDescent="0.25">
      <c r="A200" s="99" t="s">
        <v>95</v>
      </c>
      <c r="B200" s="96"/>
      <c r="C200" s="97"/>
      <c r="D200" s="86"/>
      <c r="E200" s="97"/>
      <c r="F200" s="100" t="s">
        <v>86</v>
      </c>
      <c r="G200" s="138"/>
      <c r="I200" s="177" t="s">
        <v>237</v>
      </c>
    </row>
    <row r="201" spans="1:9" ht="15" customHeight="1" x14ac:dyDescent="0.25">
      <c r="A201" s="266" t="s">
        <v>250</v>
      </c>
      <c r="B201" s="266"/>
      <c r="C201" s="266"/>
      <c r="D201" s="266"/>
      <c r="E201" s="266"/>
      <c r="F201" s="226">
        <f>+E185</f>
        <v>600</v>
      </c>
      <c r="G201" s="156"/>
      <c r="I201" s="177" t="s">
        <v>257</v>
      </c>
    </row>
    <row r="202" spans="1:9" ht="15" customHeight="1" x14ac:dyDescent="0.25">
      <c r="A202" s="99" t="s">
        <v>225</v>
      </c>
      <c r="B202" s="96"/>
      <c r="C202" s="97"/>
      <c r="D202" s="86"/>
      <c r="E202" s="97"/>
      <c r="F202" s="97">
        <v>1000</v>
      </c>
      <c r="G202" s="205">
        <f>+F199*F201/F202</f>
        <v>229.8</v>
      </c>
      <c r="I202" s="177" t="s">
        <v>258</v>
      </c>
    </row>
    <row r="203" spans="1:9" ht="15" customHeight="1" x14ac:dyDescent="0.25">
      <c r="A203" s="99"/>
      <c r="B203" s="96"/>
      <c r="C203" s="97"/>
      <c r="D203" s="86"/>
      <c r="E203" s="97"/>
      <c r="F203" s="204" t="s">
        <v>187</v>
      </c>
      <c r="G203" s="138"/>
      <c r="I203" s="177" t="s">
        <v>259</v>
      </c>
    </row>
    <row r="204" spans="1:9" ht="15" customHeight="1" x14ac:dyDescent="0.25">
      <c r="A204" s="98" t="s">
        <v>226</v>
      </c>
      <c r="B204" s="96"/>
      <c r="C204" s="97"/>
      <c r="D204" s="86"/>
      <c r="E204" s="97"/>
      <c r="F204" s="97"/>
      <c r="G204" s="138"/>
    </row>
    <row r="205" spans="1:9" ht="15" customHeight="1" x14ac:dyDescent="0.25">
      <c r="A205" s="98" t="s">
        <v>99</v>
      </c>
      <c r="B205" s="96"/>
      <c r="C205" s="97"/>
      <c r="D205" s="86"/>
      <c r="E205" s="97"/>
      <c r="F205" s="97"/>
      <c r="G205" s="138"/>
      <c r="I205" s="177" t="s">
        <v>241</v>
      </c>
    </row>
    <row r="206" spans="1:9" ht="15" customHeight="1" thickBot="1" x14ac:dyDescent="0.3">
      <c r="A206" s="55"/>
      <c r="B206" s="50"/>
      <c r="C206" s="49"/>
      <c r="E206" s="49"/>
      <c r="F206" s="45" t="s">
        <v>103</v>
      </c>
      <c r="G206" s="145">
        <f>SUM(G182:G205)</f>
        <v>1007.8989999999999</v>
      </c>
      <c r="I206" s="177" t="s">
        <v>242</v>
      </c>
    </row>
    <row r="207" spans="1:9" ht="15" customHeight="1" thickTop="1" x14ac:dyDescent="0.25">
      <c r="A207" s="55"/>
      <c r="B207" s="50"/>
      <c r="C207" s="49"/>
      <c r="E207" s="49"/>
      <c r="F207" s="49"/>
      <c r="G207" s="138"/>
      <c r="I207" s="177" t="s">
        <v>243</v>
      </c>
    </row>
    <row r="208" spans="1:9" ht="15" customHeight="1" x14ac:dyDescent="0.25">
      <c r="A208" s="54" t="s">
        <v>100</v>
      </c>
      <c r="B208" s="50"/>
      <c r="C208" s="49"/>
      <c r="E208" s="49"/>
      <c r="F208" s="49"/>
      <c r="G208" s="138"/>
      <c r="I208" s="177" t="s">
        <v>244</v>
      </c>
    </row>
    <row r="209" spans="1:9" ht="30" customHeight="1" x14ac:dyDescent="0.25">
      <c r="A209" s="267" t="s">
        <v>192</v>
      </c>
      <c r="B209" s="267"/>
      <c r="C209" s="267"/>
      <c r="D209" s="267"/>
      <c r="E209" s="267"/>
      <c r="F209" s="268"/>
      <c r="G209" s="138"/>
    </row>
    <row r="210" spans="1:9" ht="15" customHeight="1" x14ac:dyDescent="0.25">
      <c r="A210" s="258" t="s">
        <v>193</v>
      </c>
      <c r="B210" s="258"/>
      <c r="C210" s="258"/>
      <c r="D210" s="258"/>
      <c r="E210" s="258"/>
      <c r="F210" s="258"/>
      <c r="G210" s="138"/>
      <c r="I210" s="177" t="s">
        <v>245</v>
      </c>
    </row>
    <row r="211" spans="1:9" ht="45" customHeight="1" x14ac:dyDescent="0.25">
      <c r="A211" s="258"/>
      <c r="B211" s="258"/>
      <c r="C211" s="258"/>
      <c r="D211" s="258"/>
      <c r="E211" s="258"/>
      <c r="F211" s="258"/>
      <c r="G211" s="138"/>
    </row>
    <row r="212" spans="1:9" ht="15" customHeight="1" x14ac:dyDescent="0.25">
      <c r="A212" s="161"/>
      <c r="B212" s="161"/>
      <c r="C212" s="161"/>
      <c r="D212" s="161"/>
      <c r="E212" s="161"/>
      <c r="F212" s="161"/>
      <c r="G212" s="138"/>
    </row>
    <row r="213" spans="1:9" ht="15" customHeight="1" x14ac:dyDescent="0.25">
      <c r="A213" s="102" t="s">
        <v>201</v>
      </c>
      <c r="B213" s="103"/>
      <c r="C213" s="103"/>
      <c r="D213" s="103"/>
      <c r="E213" s="103"/>
      <c r="F213" s="103"/>
      <c r="G213" s="138"/>
    </row>
    <row r="214" spans="1:9" ht="15" customHeight="1" x14ac:dyDescent="0.25">
      <c r="A214" s="201" t="s">
        <v>202</v>
      </c>
      <c r="B214" s="201"/>
      <c r="C214" s="201"/>
      <c r="D214" s="201"/>
      <c r="E214" s="201"/>
      <c r="F214" s="201"/>
      <c r="G214" s="138"/>
    </row>
    <row r="215" spans="1:9" ht="15" customHeight="1" x14ac:dyDescent="0.25">
      <c r="A215" s="199" t="s">
        <v>204</v>
      </c>
      <c r="B215" s="162"/>
      <c r="C215" s="162"/>
      <c r="D215" s="162"/>
      <c r="E215" s="162"/>
      <c r="F215" s="162"/>
      <c r="G215" s="138"/>
    </row>
    <row r="216" spans="1:9" ht="15" customHeight="1" x14ac:dyDescent="0.25">
      <c r="A216" s="104" t="s">
        <v>101</v>
      </c>
      <c r="B216" s="105"/>
      <c r="C216" s="105"/>
      <c r="D216" s="105"/>
      <c r="E216" s="105"/>
      <c r="F216" s="105"/>
      <c r="G216" s="138"/>
    </row>
    <row r="217" spans="1:9" ht="15" customHeight="1" x14ac:dyDescent="0.25">
      <c r="A217" s="106" t="s">
        <v>197</v>
      </c>
      <c r="B217" s="105"/>
      <c r="C217" s="105"/>
      <c r="D217" s="105"/>
      <c r="E217" s="105"/>
      <c r="F217" s="105"/>
      <c r="G217" s="138"/>
    </row>
    <row r="218" spans="1:9" ht="15" customHeight="1" x14ac:dyDescent="0.25">
      <c r="A218" s="106" t="s">
        <v>203</v>
      </c>
      <c r="B218" s="105"/>
      <c r="C218" s="105"/>
      <c r="D218" s="105"/>
      <c r="E218" s="105"/>
      <c r="F218" s="105"/>
      <c r="G218" s="138"/>
    </row>
    <row r="219" spans="1:9" ht="15" customHeight="1" x14ac:dyDescent="0.25">
      <c r="A219" s="106" t="s">
        <v>205</v>
      </c>
      <c r="B219" s="105"/>
      <c r="C219" s="105"/>
      <c r="D219" s="105"/>
      <c r="E219" s="105"/>
      <c r="F219" s="105"/>
      <c r="G219" s="138"/>
    </row>
    <row r="220" spans="1:9" ht="15" customHeight="1" x14ac:dyDescent="0.25">
      <c r="A220" s="106" t="s">
        <v>219</v>
      </c>
      <c r="B220" s="200"/>
      <c r="C220" s="200"/>
      <c r="D220" s="200"/>
      <c r="E220" s="275">
        <f>9600/(9600/0.2)</f>
        <v>0.2</v>
      </c>
      <c r="F220" s="105"/>
      <c r="G220" s="138"/>
    </row>
    <row r="221" spans="1:9" ht="15" customHeight="1" x14ac:dyDescent="0.25">
      <c r="A221" s="106"/>
      <c r="B221" s="106" t="s">
        <v>220</v>
      </c>
      <c r="C221" s="105"/>
      <c r="D221" s="105"/>
      <c r="E221" s="276"/>
      <c r="F221" s="105"/>
      <c r="G221" s="138"/>
    </row>
    <row r="222" spans="1:9" ht="15" customHeight="1" x14ac:dyDescent="0.25">
      <c r="A222" s="106" t="s">
        <v>102</v>
      </c>
      <c r="B222" s="105"/>
      <c r="C222" s="105"/>
      <c r="D222" s="105"/>
      <c r="E222" s="105"/>
      <c r="F222" s="105"/>
      <c r="G222" s="138"/>
    </row>
    <row r="223" spans="1:9" ht="15" customHeight="1" x14ac:dyDescent="0.25">
      <c r="A223" s="106" t="s">
        <v>207</v>
      </c>
      <c r="B223" s="105"/>
      <c r="C223" s="105"/>
      <c r="D223" s="105"/>
      <c r="E223" s="105"/>
      <c r="F223" s="105"/>
      <c r="G223" s="138"/>
    </row>
    <row r="224" spans="1:9" ht="15" customHeight="1" x14ac:dyDescent="0.25">
      <c r="A224" s="106" t="s">
        <v>206</v>
      </c>
      <c r="B224" s="200"/>
      <c r="C224" s="200"/>
      <c r="D224" s="200"/>
      <c r="E224" s="275">
        <f>500/((500/0.2)+10000)</f>
        <v>0.04</v>
      </c>
      <c r="F224" s="105"/>
      <c r="G224" s="138"/>
    </row>
    <row r="225" spans="1:7" ht="15" customHeight="1" x14ac:dyDescent="0.25">
      <c r="A225" s="106"/>
      <c r="B225" s="106" t="s">
        <v>208</v>
      </c>
      <c r="C225" s="105"/>
      <c r="D225" s="105"/>
      <c r="E225" s="276"/>
      <c r="F225" s="105"/>
      <c r="G225" s="138"/>
    </row>
    <row r="226" spans="1:7" ht="15" customHeight="1" x14ac:dyDescent="0.25">
      <c r="A226" s="161"/>
      <c r="B226" s="161"/>
      <c r="C226" s="161"/>
      <c r="D226" s="161"/>
      <c r="E226" s="161"/>
      <c r="F226" s="161"/>
      <c r="G226" s="138"/>
    </row>
    <row r="227" spans="1:7" ht="15" customHeight="1" x14ac:dyDescent="0.25">
      <c r="A227" s="102" t="s">
        <v>209</v>
      </c>
      <c r="B227" s="103"/>
      <c r="C227" s="103"/>
      <c r="D227" s="103"/>
      <c r="E227" s="103"/>
      <c r="F227" s="103"/>
      <c r="G227" s="138"/>
    </row>
    <row r="228" spans="1:7" ht="15" customHeight="1" x14ac:dyDescent="0.25">
      <c r="A228" s="201" t="s">
        <v>210</v>
      </c>
      <c r="B228" s="201"/>
      <c r="C228" s="201"/>
      <c r="D228" s="201"/>
      <c r="E228" s="201"/>
      <c r="F228" s="201"/>
      <c r="G228" s="138"/>
    </row>
    <row r="229" spans="1:7" ht="15" customHeight="1" x14ac:dyDescent="0.25">
      <c r="A229" s="199" t="s">
        <v>221</v>
      </c>
      <c r="B229" s="162"/>
      <c r="C229" s="162"/>
      <c r="D229" s="162"/>
      <c r="E229" s="162"/>
      <c r="F229" s="162"/>
      <c r="G229" s="138"/>
    </row>
    <row r="230" spans="1:7" ht="15" customHeight="1" x14ac:dyDescent="0.25">
      <c r="A230" s="104" t="s">
        <v>101</v>
      </c>
      <c r="B230" s="105"/>
      <c r="C230" s="105"/>
      <c r="D230" s="105"/>
      <c r="E230" s="105"/>
      <c r="F230" s="105"/>
      <c r="G230" s="138"/>
    </row>
    <row r="231" spans="1:7" ht="15" customHeight="1" x14ac:dyDescent="0.25">
      <c r="A231" s="106" t="s">
        <v>197</v>
      </c>
      <c r="B231" s="105"/>
      <c r="C231" s="105"/>
      <c r="D231" s="105"/>
      <c r="E231" s="105"/>
      <c r="F231" s="105"/>
      <c r="G231" s="138"/>
    </row>
    <row r="232" spans="1:7" ht="15" customHeight="1" x14ac:dyDescent="0.25">
      <c r="A232" s="106" t="s">
        <v>211</v>
      </c>
      <c r="B232" s="105"/>
      <c r="C232" s="105"/>
      <c r="D232" s="105"/>
      <c r="E232" s="105"/>
      <c r="F232" s="105"/>
      <c r="G232" s="138"/>
    </row>
    <row r="233" spans="1:7" ht="15" customHeight="1" x14ac:dyDescent="0.25">
      <c r="A233" s="106" t="s">
        <v>212</v>
      </c>
      <c r="B233" s="105"/>
      <c r="C233" s="105"/>
      <c r="D233" s="105"/>
      <c r="E233" s="105"/>
      <c r="F233" s="105"/>
      <c r="G233" s="138"/>
    </row>
    <row r="234" spans="1:7" ht="15" customHeight="1" x14ac:dyDescent="0.25">
      <c r="A234" s="106" t="s">
        <v>213</v>
      </c>
      <c r="B234" s="200"/>
      <c r="C234" s="200"/>
      <c r="D234" s="200"/>
      <c r="E234" s="275">
        <f>1/((1/0.15)+100)</f>
        <v>9.3749999999999997E-3</v>
      </c>
      <c r="F234" s="105"/>
      <c r="G234" s="138"/>
    </row>
    <row r="235" spans="1:7" ht="15" customHeight="1" x14ac:dyDescent="0.25">
      <c r="A235" s="106"/>
      <c r="B235" s="106" t="s">
        <v>214</v>
      </c>
      <c r="C235" s="105"/>
      <c r="D235" s="105"/>
      <c r="E235" s="276"/>
      <c r="F235" s="105"/>
      <c r="G235" s="138"/>
    </row>
    <row r="236" spans="1:7" ht="15" customHeight="1" x14ac:dyDescent="0.25">
      <c r="A236" s="106" t="s">
        <v>102</v>
      </c>
      <c r="B236" s="105"/>
      <c r="C236" s="105"/>
      <c r="D236" s="105"/>
      <c r="E236" s="105"/>
      <c r="F236" s="105"/>
      <c r="G236" s="138"/>
    </row>
    <row r="237" spans="1:7" ht="15" customHeight="1" x14ac:dyDescent="0.25">
      <c r="A237" s="106" t="s">
        <v>217</v>
      </c>
      <c r="B237" s="105"/>
      <c r="C237" s="105"/>
      <c r="D237" s="105"/>
      <c r="E237" s="105"/>
      <c r="F237" s="105"/>
      <c r="G237" s="138"/>
    </row>
    <row r="238" spans="1:7" ht="15" customHeight="1" x14ac:dyDescent="0.25">
      <c r="A238" s="106" t="s">
        <v>215</v>
      </c>
      <c r="B238" s="200"/>
      <c r="C238" s="200"/>
      <c r="D238" s="200"/>
      <c r="E238" s="275">
        <f>250/((250/0.15)+50)</f>
        <v>0.14563106796116504</v>
      </c>
      <c r="F238" s="105"/>
      <c r="G238" s="138"/>
    </row>
    <row r="239" spans="1:7" ht="15" customHeight="1" x14ac:dyDescent="0.25">
      <c r="A239" s="106"/>
      <c r="B239" s="106" t="s">
        <v>216</v>
      </c>
      <c r="C239" s="105"/>
      <c r="D239" s="105"/>
      <c r="E239" s="276"/>
      <c r="F239" s="105"/>
      <c r="G239" s="138"/>
    </row>
    <row r="240" spans="1:7" ht="15" customHeight="1" x14ac:dyDescent="0.25">
      <c r="A240" s="161"/>
      <c r="B240" s="161"/>
      <c r="C240" s="161"/>
      <c r="D240" s="161"/>
      <c r="E240" s="161"/>
      <c r="F240" s="161"/>
      <c r="G240" s="138"/>
    </row>
    <row r="241" spans="1:8" ht="15" customHeight="1" x14ac:dyDescent="0.25">
      <c r="A241" s="107" t="s">
        <v>195</v>
      </c>
      <c r="B241" s="108"/>
      <c r="C241" s="108"/>
      <c r="D241" s="108"/>
      <c r="E241" s="108"/>
      <c r="F241" s="108"/>
      <c r="G241" s="138"/>
    </row>
    <row r="242" spans="1:8" ht="15" customHeight="1" x14ac:dyDescent="0.25">
      <c r="A242" s="274" t="s">
        <v>196</v>
      </c>
      <c r="B242" s="274"/>
      <c r="C242" s="274"/>
      <c r="D242" s="274"/>
      <c r="E242" s="274"/>
      <c r="F242" s="274"/>
      <c r="G242" s="138"/>
    </row>
    <row r="243" spans="1:8" ht="15" customHeight="1" x14ac:dyDescent="0.25">
      <c r="A243" s="202" t="s">
        <v>218</v>
      </c>
      <c r="B243" s="163"/>
      <c r="C243" s="163"/>
      <c r="D243" s="163"/>
      <c r="E243" s="163"/>
      <c r="F243" s="163"/>
      <c r="G243" s="138"/>
    </row>
    <row r="244" spans="1:8" ht="15" customHeight="1" x14ac:dyDescent="0.25">
      <c r="A244" s="109" t="s">
        <v>101</v>
      </c>
      <c r="B244" s="110"/>
      <c r="C244" s="110"/>
      <c r="D244" s="110"/>
      <c r="E244" s="110"/>
      <c r="F244" s="110"/>
      <c r="G244" s="138"/>
    </row>
    <row r="245" spans="1:8" ht="15" customHeight="1" x14ac:dyDescent="0.25">
      <c r="A245" s="111" t="s">
        <v>197</v>
      </c>
      <c r="B245" s="110"/>
      <c r="C245" s="110"/>
      <c r="D245" s="110"/>
      <c r="E245" s="110"/>
      <c r="F245" s="110"/>
      <c r="G245" s="138"/>
    </row>
    <row r="246" spans="1:8" ht="15" customHeight="1" x14ac:dyDescent="0.25">
      <c r="A246" s="111" t="s">
        <v>198</v>
      </c>
      <c r="B246" s="110"/>
      <c r="C246" s="110"/>
      <c r="D246" s="110"/>
      <c r="E246" s="110"/>
      <c r="F246" s="110"/>
      <c r="G246" s="138"/>
    </row>
    <row r="247" spans="1:8" ht="15" customHeight="1" x14ac:dyDescent="0.25">
      <c r="A247" s="111" t="s">
        <v>199</v>
      </c>
      <c r="B247" s="110"/>
      <c r="C247" s="110"/>
      <c r="D247" s="110"/>
      <c r="E247" s="110"/>
      <c r="F247" s="110"/>
      <c r="G247" s="138"/>
    </row>
    <row r="248" spans="1:8" ht="15" customHeight="1" x14ac:dyDescent="0.25">
      <c r="A248" s="111" t="s">
        <v>102</v>
      </c>
      <c r="B248" s="110"/>
      <c r="C248" s="110"/>
      <c r="D248" s="110"/>
      <c r="E248" s="110"/>
      <c r="F248" s="110"/>
      <c r="G248" s="138"/>
    </row>
    <row r="249" spans="1:8" ht="15" customHeight="1" x14ac:dyDescent="0.25">
      <c r="A249" s="111" t="s">
        <v>200</v>
      </c>
      <c r="B249" s="110"/>
      <c r="C249" s="110"/>
      <c r="D249" s="110"/>
      <c r="E249" s="110"/>
      <c r="F249" s="110"/>
      <c r="G249" s="138"/>
    </row>
    <row r="250" spans="1:8" ht="15" customHeight="1" x14ac:dyDescent="0.25">
      <c r="A250" s="161"/>
      <c r="B250" s="161"/>
      <c r="C250" s="161"/>
      <c r="D250" s="161"/>
      <c r="E250" s="161"/>
      <c r="F250" s="161"/>
      <c r="G250" s="138"/>
    </row>
    <row r="251" spans="1:8" ht="15" customHeight="1" thickBot="1" x14ac:dyDescent="0.3">
      <c r="A251" s="49"/>
      <c r="B251" s="49"/>
      <c r="C251" s="49"/>
      <c r="D251" s="49"/>
      <c r="E251" s="49"/>
      <c r="F251" s="45" t="s">
        <v>194</v>
      </c>
      <c r="G251" s="142">
        <f>+G180</f>
        <v>62282.932000000015</v>
      </c>
    </row>
    <row r="252" spans="1:8" ht="15" customHeight="1" thickTop="1" thickBot="1" x14ac:dyDescent="0.3">
      <c r="A252" s="49"/>
      <c r="B252" s="49"/>
      <c r="C252" s="49"/>
      <c r="D252" s="49"/>
      <c r="E252" s="49"/>
      <c r="F252" s="45"/>
      <c r="G252" s="142"/>
    </row>
    <row r="253" spans="1:8" ht="15" customHeight="1" thickTop="1" thickBot="1" x14ac:dyDescent="0.3">
      <c r="A253" s="49"/>
      <c r="B253" s="49"/>
      <c r="C253" s="49"/>
      <c r="D253" s="49"/>
      <c r="E253" s="49"/>
      <c r="F253" s="45" t="s">
        <v>286</v>
      </c>
      <c r="G253" s="145">
        <f>+G206</f>
        <v>1007.8989999999999</v>
      </c>
    </row>
    <row r="254" spans="1:8" ht="15" customHeight="1" thickTop="1" x14ac:dyDescent="0.25">
      <c r="A254" s="49"/>
      <c r="B254" s="49"/>
      <c r="C254" s="49"/>
      <c r="D254" s="49"/>
      <c r="E254" s="49"/>
      <c r="F254" s="49"/>
      <c r="G254" s="138"/>
    </row>
    <row r="255" spans="1:8" ht="15" customHeight="1" x14ac:dyDescent="0.25">
      <c r="A255" s="112" t="s">
        <v>104</v>
      </c>
      <c r="B255" s="49"/>
      <c r="C255" s="49"/>
      <c r="D255" s="49"/>
      <c r="E255" s="49"/>
      <c r="F255" s="49"/>
      <c r="G255" s="138"/>
    </row>
    <row r="256" spans="1:8" ht="15" customHeight="1" x14ac:dyDescent="0.25">
      <c r="A256"/>
      <c r="B256"/>
      <c r="C256"/>
      <c r="D256"/>
      <c r="E256"/>
      <c r="F256"/>
      <c r="G256" s="146"/>
      <c r="H256"/>
    </row>
    <row r="257" spans="1:8" ht="15" customHeight="1" x14ac:dyDescent="0.25">
      <c r="A257" s="54" t="s">
        <v>105</v>
      </c>
      <c r="B257"/>
      <c r="C257"/>
      <c r="D257"/>
      <c r="E257"/>
      <c r="F257" s="206" t="s">
        <v>179</v>
      </c>
      <c r="G257" s="144"/>
      <c r="H257"/>
    </row>
    <row r="258" spans="1:8" ht="15" customHeight="1" x14ac:dyDescent="0.25">
      <c r="A258" s="67" t="s">
        <v>254</v>
      </c>
      <c r="C258" s="114"/>
      <c r="D258" s="114"/>
      <c r="F258" s="49">
        <v>36900</v>
      </c>
      <c r="G258" s="138"/>
      <c r="H258"/>
    </row>
    <row r="259" spans="1:8" ht="15" customHeight="1" x14ac:dyDescent="0.25">
      <c r="A259" s="67" t="s">
        <v>227</v>
      </c>
      <c r="C259" s="114"/>
      <c r="D259" s="114"/>
      <c r="F259" s="49">
        <v>-16000</v>
      </c>
      <c r="G259" s="138"/>
      <c r="H259"/>
    </row>
    <row r="260" spans="1:8" ht="15" customHeight="1" x14ac:dyDescent="0.25">
      <c r="A260" s="157" t="s">
        <v>228</v>
      </c>
      <c r="C260" s="157"/>
      <c r="D260" s="157"/>
      <c r="F260" s="115">
        <f>+F267</f>
        <v>1061.182</v>
      </c>
      <c r="G260" s="138"/>
      <c r="H260"/>
    </row>
    <row r="261" spans="1:8" ht="15" customHeight="1" x14ac:dyDescent="0.25">
      <c r="A261" s="67" t="s">
        <v>229</v>
      </c>
      <c r="C261" s="114"/>
      <c r="D261" s="114"/>
      <c r="F261" s="116">
        <f>+G253</f>
        <v>1007.8989999999999</v>
      </c>
      <c r="G261" s="138"/>
      <c r="H261"/>
    </row>
    <row r="262" spans="1:8" ht="15" customHeight="1" thickBot="1" x14ac:dyDescent="0.3">
      <c r="A262" s="113"/>
      <c r="B262" s="67"/>
      <c r="C262" s="114"/>
      <c r="D262" s="114"/>
      <c r="F262" s="117">
        <f>SUM(F258:F261)</f>
        <v>22969.081000000002</v>
      </c>
      <c r="G262" s="138"/>
      <c r="H262"/>
    </row>
    <row r="263" spans="1:8" ht="15" customHeight="1" thickTop="1" x14ac:dyDescent="0.25">
      <c r="A263" s="118"/>
      <c r="B263" s="119"/>
      <c r="C263" s="119"/>
      <c r="D263" s="119"/>
      <c r="E263" s="119"/>
      <c r="F263" s="120"/>
      <c r="G263" s="138"/>
      <c r="H263"/>
    </row>
    <row r="264" spans="1:8" ht="15" customHeight="1" x14ac:dyDescent="0.25">
      <c r="A264" s="207" t="s">
        <v>106</v>
      </c>
      <c r="C264" s="67"/>
      <c r="D264" s="67"/>
      <c r="E264" s="67"/>
      <c r="F264" s="67"/>
      <c r="G264" s="138"/>
      <c r="H264"/>
    </row>
    <row r="265" spans="1:8" ht="15" customHeight="1" x14ac:dyDescent="0.25">
      <c r="A265" s="67" t="s">
        <v>83</v>
      </c>
      <c r="B265" s="67"/>
      <c r="C265" s="67"/>
      <c r="E265" s="67"/>
      <c r="F265" s="67"/>
      <c r="G265" s="138"/>
      <c r="H265"/>
    </row>
    <row r="266" spans="1:8" ht="15" customHeight="1" x14ac:dyDescent="0.25">
      <c r="A266" s="67" t="s">
        <v>107</v>
      </c>
      <c r="B266" s="67"/>
      <c r="C266" s="67"/>
      <c r="E266" s="118"/>
      <c r="F266" s="121"/>
      <c r="G266" s="138"/>
      <c r="H266"/>
    </row>
    <row r="267" spans="1:8" ht="15" customHeight="1" x14ac:dyDescent="0.25">
      <c r="A267" s="67" t="s">
        <v>230</v>
      </c>
      <c r="B267" s="67"/>
      <c r="C267" s="67"/>
      <c r="E267" s="118"/>
      <c r="F267" s="123">
        <f>F73*0.3067</f>
        <v>1061.182</v>
      </c>
      <c r="G267" s="138" t="s">
        <v>57</v>
      </c>
      <c r="H267"/>
    </row>
    <row r="268" spans="1:8" ht="15" customHeight="1" x14ac:dyDescent="0.25">
      <c r="A268" s="67" t="s">
        <v>108</v>
      </c>
      <c r="B268" s="67"/>
      <c r="C268" s="67"/>
      <c r="E268" s="118"/>
      <c r="F268" s="67"/>
      <c r="G268" s="138"/>
      <c r="H268"/>
    </row>
    <row r="269" spans="1:8" ht="15" customHeight="1" x14ac:dyDescent="0.25">
      <c r="A269" s="67" t="s">
        <v>270</v>
      </c>
      <c r="B269" s="67"/>
      <c r="C269" s="67"/>
      <c r="E269" s="118"/>
      <c r="F269" s="122">
        <f>+(G35-F47)*0.3067</f>
        <v>173810.87709999998</v>
      </c>
      <c r="G269" s="138"/>
      <c r="H269"/>
    </row>
    <row r="270" spans="1:8" ht="15" customHeight="1" x14ac:dyDescent="0.25">
      <c r="A270" s="67" t="s">
        <v>109</v>
      </c>
      <c r="B270" s="67"/>
      <c r="C270" s="67"/>
      <c r="E270" s="118"/>
      <c r="F270" s="122">
        <f>+G180</f>
        <v>62282.932000000015</v>
      </c>
      <c r="G270" s="138"/>
      <c r="H270" s="124"/>
    </row>
    <row r="271" spans="1:8" ht="15" customHeight="1" x14ac:dyDescent="0.25">
      <c r="A271"/>
      <c r="B271"/>
      <c r="C271"/>
      <c r="D271"/>
      <c r="E271"/>
      <c r="F271"/>
      <c r="G271" s="138"/>
      <c r="H271"/>
    </row>
    <row r="272" spans="1:8" ht="15" customHeight="1" x14ac:dyDescent="0.25">
      <c r="A272" s="54" t="s">
        <v>110</v>
      </c>
      <c r="B272"/>
      <c r="C272"/>
      <c r="D272"/>
      <c r="E272"/>
      <c r="F272"/>
      <c r="G272" s="138"/>
      <c r="H272"/>
    </row>
    <row r="273" spans="1:8" ht="15" customHeight="1" x14ac:dyDescent="0.25">
      <c r="A273" s="49" t="s">
        <v>83</v>
      </c>
      <c r="B273" s="49"/>
      <c r="C273" s="49"/>
      <c r="D273" s="49"/>
      <c r="E273" s="49"/>
      <c r="G273" s="138"/>
      <c r="H273"/>
    </row>
    <row r="274" spans="1:8" ht="15" customHeight="1" x14ac:dyDescent="0.25">
      <c r="A274" s="49" t="s">
        <v>233</v>
      </c>
      <c r="B274" s="49"/>
      <c r="C274" s="49"/>
      <c r="D274" s="49"/>
      <c r="E274" s="49"/>
      <c r="G274" s="138"/>
      <c r="H274"/>
    </row>
    <row r="275" spans="1:8" ht="15" customHeight="1" x14ac:dyDescent="0.25">
      <c r="B275" s="49"/>
      <c r="C275" s="49"/>
      <c r="E275" s="80" t="s">
        <v>231</v>
      </c>
      <c r="G275" s="138"/>
      <c r="H275"/>
    </row>
    <row r="276" spans="1:8" ht="15" customHeight="1" x14ac:dyDescent="0.25">
      <c r="A276" s="49" t="s">
        <v>111</v>
      </c>
      <c r="B276" s="49"/>
      <c r="C276" s="49"/>
      <c r="E276" s="125">
        <f>+F262</f>
        <v>22969.081000000002</v>
      </c>
      <c r="F276" s="2" t="s">
        <v>57</v>
      </c>
      <c r="G276" s="138">
        <f>-E276</f>
        <v>-22969.081000000002</v>
      </c>
      <c r="H276"/>
    </row>
    <row r="277" spans="1:8" ht="15" customHeight="1" x14ac:dyDescent="0.25">
      <c r="A277" s="54"/>
      <c r="B277"/>
      <c r="C277"/>
      <c r="D277"/>
      <c r="E277"/>
      <c r="F277"/>
      <c r="G277" s="138"/>
      <c r="H277"/>
    </row>
    <row r="278" spans="1:8" ht="15" customHeight="1" x14ac:dyDescent="0.25">
      <c r="A278"/>
      <c r="B278"/>
      <c r="C278"/>
      <c r="D278"/>
      <c r="E278"/>
      <c r="F278" s="126" t="s">
        <v>112</v>
      </c>
      <c r="G278" s="147">
        <f>+SUM(G257:G277)</f>
        <v>-22969.081000000002</v>
      </c>
      <c r="H278"/>
    </row>
    <row r="279" spans="1:8" ht="15" customHeight="1" x14ac:dyDescent="0.25">
      <c r="A279"/>
      <c r="B279"/>
      <c r="C279"/>
      <c r="D279"/>
      <c r="E279"/>
      <c r="F279"/>
      <c r="G279"/>
      <c r="H279"/>
    </row>
    <row r="280" spans="1:8" ht="15" customHeight="1" x14ac:dyDescent="0.25">
      <c r="A280" s="112" t="s">
        <v>113</v>
      </c>
      <c r="B280" s="127"/>
      <c r="C280" s="127"/>
      <c r="D280" s="127"/>
      <c r="E280" s="127"/>
      <c r="F280" s="127"/>
      <c r="G280"/>
      <c r="H280"/>
    </row>
    <row r="281" spans="1:8" ht="15" customHeight="1" x14ac:dyDescent="0.25">
      <c r="A281" s="127"/>
      <c r="B281" s="127"/>
      <c r="C281" s="127"/>
      <c r="D281" s="127"/>
      <c r="E281" s="127"/>
      <c r="F281" s="127"/>
      <c r="G281"/>
      <c r="H281"/>
    </row>
    <row r="282" spans="1:8" ht="15" customHeight="1" thickBot="1" x14ac:dyDescent="0.3">
      <c r="A282" s="55" t="s">
        <v>232</v>
      </c>
      <c r="B282" s="127"/>
      <c r="C282" s="127"/>
      <c r="D282" s="127"/>
      <c r="E282" s="127"/>
      <c r="F282" s="128" t="s">
        <v>114</v>
      </c>
      <c r="G282" s="46">
        <v>-57500</v>
      </c>
      <c r="H282"/>
    </row>
    <row r="283" spans="1:8" ht="15" customHeight="1" thickTop="1" x14ac:dyDescent="0.25">
      <c r="A283"/>
      <c r="B283"/>
      <c r="C283"/>
      <c r="D283"/>
      <c r="E283"/>
      <c r="F283" s="127"/>
      <c r="G283"/>
      <c r="H283"/>
    </row>
    <row r="284" spans="1:8" ht="15" customHeight="1" thickBot="1" x14ac:dyDescent="0.3">
      <c r="H284"/>
    </row>
    <row r="285" spans="1:8" ht="15" customHeight="1" x14ac:dyDescent="0.25">
      <c r="A285" s="209" t="s">
        <v>115</v>
      </c>
      <c r="B285" s="210"/>
      <c r="C285" s="210"/>
      <c r="D285" s="210"/>
      <c r="E285" s="210"/>
      <c r="F285" s="210"/>
      <c r="G285" s="211"/>
      <c r="H285"/>
    </row>
    <row r="286" spans="1:8" ht="15" customHeight="1" x14ac:dyDescent="0.25">
      <c r="A286" s="212"/>
      <c r="B286" s="213"/>
      <c r="C286" s="213"/>
      <c r="D286" s="213"/>
      <c r="E286" s="213"/>
      <c r="F286" s="213"/>
      <c r="G286" s="214"/>
      <c r="H286"/>
    </row>
    <row r="287" spans="1:8" ht="15" customHeight="1" x14ac:dyDescent="0.25">
      <c r="A287" s="215" t="s">
        <v>50</v>
      </c>
      <c r="B287" s="213"/>
      <c r="C287" s="213"/>
      <c r="D287" s="213"/>
      <c r="E287" s="216"/>
      <c r="F287" s="213"/>
      <c r="G287" s="217">
        <f>+G180</f>
        <v>62282.932000000015</v>
      </c>
      <c r="H287"/>
    </row>
    <row r="288" spans="1:8" ht="15" customHeight="1" x14ac:dyDescent="0.25">
      <c r="A288" s="215" t="s">
        <v>116</v>
      </c>
      <c r="B288" s="213"/>
      <c r="C288" s="213"/>
      <c r="D288" s="213"/>
      <c r="E288" s="216"/>
      <c r="F288" s="213"/>
      <c r="G288" s="217">
        <f>+G253</f>
        <v>1007.8989999999999</v>
      </c>
      <c r="H288"/>
    </row>
    <row r="289" spans="1:8" ht="15" customHeight="1" x14ac:dyDescent="0.25">
      <c r="A289" s="215" t="s">
        <v>117</v>
      </c>
      <c r="B289" s="213"/>
      <c r="C289" s="213"/>
      <c r="D289" s="213"/>
      <c r="E289" s="216"/>
      <c r="F289" s="213"/>
      <c r="G289" s="217">
        <f>G278</f>
        <v>-22969.081000000002</v>
      </c>
      <c r="H289"/>
    </row>
    <row r="290" spans="1:8" ht="15" customHeight="1" x14ac:dyDescent="0.25">
      <c r="A290" s="215" t="s">
        <v>113</v>
      </c>
      <c r="B290" s="213"/>
      <c r="C290" s="213"/>
      <c r="D290" s="213"/>
      <c r="E290" s="216"/>
      <c r="F290" s="213"/>
      <c r="G290" s="217">
        <f>G282</f>
        <v>-57500</v>
      </c>
    </row>
    <row r="291" spans="1:8" ht="15" customHeight="1" thickBot="1" x14ac:dyDescent="0.3">
      <c r="A291" s="218"/>
      <c r="B291" s="219"/>
      <c r="C291" s="219"/>
      <c r="D291" s="219"/>
      <c r="E291" s="220"/>
      <c r="F291" s="221" t="s">
        <v>118</v>
      </c>
      <c r="G291" s="222">
        <f>+SUM(G287:G290)</f>
        <v>-17178.249999999985</v>
      </c>
    </row>
  </sheetData>
  <mergeCells count="21">
    <mergeCell ref="A242:F242"/>
    <mergeCell ref="E224:E225"/>
    <mergeCell ref="E238:E239"/>
    <mergeCell ref="E234:E235"/>
    <mergeCell ref="E220:E221"/>
    <mergeCell ref="A81:F82"/>
    <mergeCell ref="A85:F85"/>
    <mergeCell ref="A88:F88"/>
    <mergeCell ref="A96:F97"/>
    <mergeCell ref="A210:F211"/>
    <mergeCell ref="F177:F178"/>
    <mergeCell ref="A99:F100"/>
    <mergeCell ref="A201:E201"/>
    <mergeCell ref="A209:F209"/>
    <mergeCell ref="B172:E172"/>
    <mergeCell ref="A174:A175"/>
    <mergeCell ref="B174:E175"/>
    <mergeCell ref="F174:F175"/>
    <mergeCell ref="A177:A178"/>
    <mergeCell ref="B177:E178"/>
    <mergeCell ref="A162:F163"/>
  </mergeCells>
  <pageMargins left="0.98425196850393704" right="0.98425196850393704" top="0.98425196850393704" bottom="0.98425196850393704" header="0.51181102362204722" footer="0.51181102362204722"/>
  <pageSetup scale="93" fitToHeight="0" orientation="portrait" r:id="rId1"/>
  <headerFooter alignWithMargins="0"/>
  <rowBreaks count="6" manualBreakCount="6">
    <brk id="36" max="6" man="1"/>
    <brk id="74" max="6" man="1"/>
    <brk id="113" max="6" man="1"/>
    <brk id="151" max="6" man="1"/>
    <brk id="181" max="6" man="1"/>
    <brk id="207" max="6" man="1"/>
  </row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05529-F30B-4556-934D-2539A003CAA8}">
  <sheetPr>
    <tabColor theme="0" tint="-0.499984740745262"/>
    <pageSetUpPr fitToPage="1"/>
  </sheetPr>
  <dimension ref="A1:G56"/>
  <sheetViews>
    <sheetView zoomScale="145" zoomScaleNormal="145" workbookViewId="0"/>
  </sheetViews>
  <sheetFormatPr baseColWidth="10" defaultRowHeight="15" customHeight="1" x14ac:dyDescent="0.25"/>
  <cols>
    <col min="1" max="1" width="6.21875" style="231" customWidth="1"/>
    <col min="2" max="2" width="11.5546875" style="231" customWidth="1"/>
    <col min="3" max="3" width="1.5546875" style="231" customWidth="1"/>
    <col min="4" max="4" width="19.5546875" style="231" customWidth="1"/>
    <col min="5" max="5" width="10.6640625" style="231" customWidth="1"/>
    <col min="6" max="6" width="13.6640625" style="2" customWidth="1"/>
    <col min="7" max="7" width="10" style="231" customWidth="1"/>
    <col min="8" max="8" width="2.21875" style="231" customWidth="1"/>
    <col min="9" max="12" width="11.5546875" style="231"/>
    <col min="13" max="13" width="7.6640625" style="231" customWidth="1"/>
    <col min="14" max="16384" width="11.5546875" style="231"/>
  </cols>
  <sheetData>
    <row r="1" spans="1:7" ht="15" customHeight="1" x14ac:dyDescent="0.25">
      <c r="A1" s="229" t="s">
        <v>45</v>
      </c>
      <c r="B1" s="230"/>
      <c r="C1" s="230"/>
      <c r="D1" s="230"/>
      <c r="E1" s="230"/>
      <c r="F1" s="230"/>
    </row>
    <row r="2" spans="1:7" ht="15" customHeight="1" x14ac:dyDescent="0.25">
      <c r="A2" s="1"/>
      <c r="B2" s="37"/>
      <c r="C2" s="37"/>
      <c r="D2" s="37"/>
      <c r="E2" s="37"/>
      <c r="F2" s="37"/>
      <c r="G2" s="1"/>
    </row>
    <row r="3" spans="1:7" ht="15" customHeight="1" x14ac:dyDescent="0.25">
      <c r="A3" s="1"/>
      <c r="B3" s="40"/>
      <c r="C3" s="1"/>
      <c r="D3" s="40"/>
      <c r="E3" s="1"/>
      <c r="F3" s="40"/>
      <c r="G3" s="40"/>
    </row>
    <row r="4" spans="1:7" ht="15" customHeight="1" x14ac:dyDescent="0.25">
      <c r="A4" s="1"/>
      <c r="B4" s="37"/>
      <c r="C4" s="37"/>
      <c r="D4" s="37"/>
      <c r="E4" s="37"/>
      <c r="F4" s="37"/>
      <c r="G4" s="37"/>
    </row>
    <row r="5" spans="1:7" ht="15" customHeight="1" x14ac:dyDescent="0.25">
      <c r="A5" s="1"/>
      <c r="B5" s="37"/>
      <c r="C5" s="37"/>
      <c r="D5" s="37"/>
      <c r="E5" s="37"/>
      <c r="F5" s="39"/>
      <c r="G5" s="37"/>
    </row>
    <row r="6" spans="1:7" ht="15" customHeight="1" x14ac:dyDescent="0.25">
      <c r="A6" s="1"/>
      <c r="B6" s="37"/>
      <c r="C6" s="37"/>
      <c r="D6" s="37"/>
      <c r="E6" s="37"/>
      <c r="F6" s="37"/>
      <c r="G6" s="37"/>
    </row>
    <row r="7" spans="1:7" ht="15" customHeight="1" x14ac:dyDescent="0.25">
      <c r="A7" s="1"/>
      <c r="B7" s="37"/>
      <c r="C7" s="37"/>
      <c r="D7" s="37"/>
      <c r="E7" s="37"/>
      <c r="F7" s="37"/>
      <c r="G7" s="37"/>
    </row>
    <row r="8" spans="1:7" ht="15" customHeight="1" x14ac:dyDescent="0.25">
      <c r="A8" s="83" t="s">
        <v>290</v>
      </c>
      <c r="B8" s="37"/>
      <c r="C8" s="37"/>
      <c r="D8" s="37"/>
      <c r="E8" s="37"/>
      <c r="F8" s="37"/>
      <c r="G8" s="37"/>
    </row>
    <row r="9" spans="1:7" ht="15" customHeight="1" x14ac:dyDescent="0.25">
      <c r="A9" s="1"/>
      <c r="B9" s="37"/>
      <c r="C9" s="37"/>
      <c r="D9" s="37"/>
      <c r="E9" s="37"/>
      <c r="F9" s="37"/>
      <c r="G9" s="37"/>
    </row>
    <row r="10" spans="1:7" ht="15" customHeight="1" x14ac:dyDescent="0.25">
      <c r="A10" s="1"/>
      <c r="B10" s="37"/>
      <c r="C10" s="37"/>
      <c r="D10" s="37"/>
      <c r="E10" s="37"/>
      <c r="F10" s="37"/>
      <c r="G10" s="37"/>
    </row>
    <row r="11" spans="1:7" ht="15" customHeight="1" x14ac:dyDescent="0.25">
      <c r="A11" s="1"/>
      <c r="B11" s="37"/>
      <c r="C11" s="37"/>
      <c r="D11" s="37"/>
      <c r="E11" s="37"/>
      <c r="F11" s="37"/>
      <c r="G11" s="37"/>
    </row>
    <row r="12" spans="1:7" ht="15" customHeight="1" x14ac:dyDescent="0.25">
      <c r="A12" s="1"/>
      <c r="B12" s="37"/>
      <c r="C12" s="37"/>
      <c r="D12" s="37"/>
      <c r="E12" s="37"/>
      <c r="F12" s="37"/>
      <c r="G12" s="37"/>
    </row>
    <row r="13" spans="1:7" ht="15" customHeight="1" x14ac:dyDescent="0.25">
      <c r="A13" s="1"/>
      <c r="B13" s="37"/>
      <c r="C13" s="37"/>
      <c r="D13" s="37"/>
      <c r="E13" s="37"/>
      <c r="F13" s="37"/>
      <c r="G13" s="37"/>
    </row>
    <row r="14" spans="1:7" ht="15" customHeight="1" x14ac:dyDescent="0.25">
      <c r="A14" s="1"/>
      <c r="B14" s="37"/>
      <c r="C14" s="37"/>
      <c r="D14" s="37"/>
      <c r="E14" s="37"/>
      <c r="F14" s="37"/>
      <c r="G14" s="37"/>
    </row>
    <row r="15" spans="1:7" ht="15" customHeight="1" x14ac:dyDescent="0.25">
      <c r="A15" s="1"/>
      <c r="B15" s="37"/>
      <c r="C15" s="37"/>
      <c r="D15" s="37"/>
      <c r="E15" s="37"/>
      <c r="F15" s="37"/>
      <c r="G15" s="37"/>
    </row>
    <row r="16" spans="1:7" ht="15" customHeight="1" x14ac:dyDescent="0.25">
      <c r="A16" s="1"/>
      <c r="B16" s="37"/>
      <c r="C16" s="37"/>
      <c r="D16" s="37"/>
      <c r="E16" s="37"/>
      <c r="F16" s="37"/>
      <c r="G16" s="37"/>
    </row>
    <row r="17" spans="1:7" ht="15" customHeight="1" x14ac:dyDescent="0.25">
      <c r="A17" s="1"/>
      <c r="B17" s="37"/>
      <c r="C17" s="37"/>
      <c r="D17" s="37"/>
      <c r="E17" s="37"/>
      <c r="F17" s="37"/>
      <c r="G17" s="37"/>
    </row>
    <row r="18" spans="1:7" ht="15" customHeight="1" x14ac:dyDescent="0.25">
      <c r="A18" s="1"/>
      <c r="B18" s="37"/>
      <c r="C18" s="37"/>
      <c r="D18" s="37"/>
      <c r="E18" s="37"/>
      <c r="F18" s="37"/>
      <c r="G18" s="37"/>
    </row>
    <row r="19" spans="1:7" ht="15" customHeight="1" x14ac:dyDescent="0.25">
      <c r="A19" s="1"/>
      <c r="B19" s="37"/>
      <c r="C19" s="37"/>
      <c r="D19" s="37"/>
      <c r="E19" s="37"/>
      <c r="F19" s="37"/>
      <c r="G19" s="37"/>
    </row>
    <row r="23" spans="1:7" ht="15" customHeight="1" x14ac:dyDescent="0.25">
      <c r="A23" s="232" t="s">
        <v>238</v>
      </c>
      <c r="B23" s="232"/>
      <c r="C23" s="232"/>
      <c r="D23" s="232"/>
      <c r="E23" s="232"/>
      <c r="F23" s="232"/>
      <c r="G23" s="235">
        <f>+Solution!G35</f>
        <v>566713</v>
      </c>
    </row>
    <row r="24" spans="1:7" ht="15" customHeight="1" x14ac:dyDescent="0.25">
      <c r="A24" s="37"/>
      <c r="B24" s="37"/>
      <c r="C24" s="37"/>
      <c r="D24" s="37"/>
      <c r="E24" s="37"/>
      <c r="F24" s="37"/>
      <c r="G24" s="37"/>
    </row>
    <row r="25" spans="1:7" ht="15" customHeight="1" x14ac:dyDescent="0.25">
      <c r="A25" s="233" t="s">
        <v>272</v>
      </c>
      <c r="B25" s="236"/>
      <c r="C25" s="236"/>
      <c r="D25" s="236"/>
      <c r="E25" s="236"/>
      <c r="F25" s="236"/>
      <c r="G25" s="236"/>
    </row>
    <row r="26" spans="1:7" ht="15" customHeight="1" x14ac:dyDescent="0.25">
      <c r="A26" s="237" t="s">
        <v>280</v>
      </c>
      <c r="B26" s="236"/>
      <c r="C26" s="236"/>
      <c r="D26" s="236"/>
      <c r="E26" s="236"/>
      <c r="F26" s="236"/>
      <c r="G26" s="236"/>
    </row>
    <row r="27" spans="1:7" ht="15" customHeight="1" x14ac:dyDescent="0.25">
      <c r="A27" s="236"/>
      <c r="B27" s="236"/>
      <c r="C27" s="236"/>
      <c r="D27" s="236"/>
      <c r="E27" s="236"/>
      <c r="F27" s="238" t="s">
        <v>273</v>
      </c>
      <c r="G27" s="239">
        <f>+Solution!G35</f>
        <v>566713</v>
      </c>
    </row>
    <row r="28" spans="1:7" ht="15" customHeight="1" x14ac:dyDescent="0.25">
      <c r="A28" s="240"/>
      <c r="B28" s="240"/>
      <c r="C28" s="240"/>
      <c r="D28" s="240"/>
      <c r="E28" s="240"/>
      <c r="F28" s="240"/>
      <c r="G28" s="240"/>
    </row>
    <row r="29" spans="1:7" ht="15" customHeight="1" x14ac:dyDescent="0.25">
      <c r="A29" s="241"/>
      <c r="B29" s="242"/>
      <c r="C29" s="242"/>
      <c r="D29" s="242"/>
      <c r="E29" s="242"/>
      <c r="F29" s="238" t="s">
        <v>273</v>
      </c>
      <c r="G29" s="239">
        <f>+G27</f>
        <v>566713</v>
      </c>
    </row>
    <row r="30" spans="1:7" ht="15" customHeight="1" x14ac:dyDescent="0.25">
      <c r="A30" s="243"/>
      <c r="B30" s="243"/>
      <c r="C30" s="243"/>
      <c r="D30" s="243"/>
      <c r="E30" s="243"/>
      <c r="F30" s="243"/>
      <c r="G30" s="243"/>
    </row>
    <row r="31" spans="1:7" ht="15" customHeight="1" x14ac:dyDescent="0.25">
      <c r="A31" s="244" t="s">
        <v>274</v>
      </c>
      <c r="B31" s="243"/>
      <c r="C31" s="243"/>
      <c r="D31" s="243"/>
      <c r="E31" s="243"/>
      <c r="F31" s="243"/>
      <c r="G31" s="245">
        <f>+Solution!G42</f>
        <v>158679.64000000001</v>
      </c>
    </row>
    <row r="32" spans="1:7" ht="15" customHeight="1" x14ac:dyDescent="0.25">
      <c r="A32" s="244" t="s">
        <v>234</v>
      </c>
      <c r="B32" s="243"/>
      <c r="C32" s="243"/>
      <c r="D32" s="243"/>
      <c r="E32" s="243"/>
      <c r="F32" s="243"/>
      <c r="G32" s="245">
        <f>+Solution!G47</f>
        <v>0</v>
      </c>
    </row>
    <row r="33" spans="1:7" ht="15" customHeight="1" x14ac:dyDescent="0.25">
      <c r="A33" s="244" t="s">
        <v>235</v>
      </c>
      <c r="B33" s="243"/>
      <c r="C33" s="243"/>
      <c r="D33" s="243"/>
      <c r="E33" s="243"/>
      <c r="F33" s="249">
        <f>+Solution!F63</f>
        <v>554053</v>
      </c>
      <c r="G33" s="243"/>
    </row>
    <row r="34" spans="1:7" ht="15" customHeight="1" x14ac:dyDescent="0.25">
      <c r="A34" s="244" t="s">
        <v>236</v>
      </c>
      <c r="B34" s="243"/>
      <c r="C34" s="243"/>
      <c r="D34" s="243"/>
      <c r="E34" s="243"/>
      <c r="F34" s="249">
        <f>+Solution!F73</f>
        <v>3460</v>
      </c>
      <c r="G34" s="243"/>
    </row>
    <row r="35" spans="1:7" ht="15" customHeight="1" x14ac:dyDescent="0.25">
      <c r="A35" s="244" t="s">
        <v>239</v>
      </c>
      <c r="B35" s="243"/>
      <c r="C35" s="243"/>
      <c r="D35" s="243"/>
      <c r="E35" s="252"/>
      <c r="F35" s="254" t="s">
        <v>293</v>
      </c>
      <c r="G35" s="253"/>
    </row>
    <row r="36" spans="1:7" ht="30" customHeight="1" x14ac:dyDescent="0.25">
      <c r="A36" s="277" t="s">
        <v>294</v>
      </c>
      <c r="B36" s="277"/>
      <c r="C36" s="277"/>
      <c r="D36" s="277"/>
      <c r="E36" s="277"/>
      <c r="F36" s="256">
        <v>0</v>
      </c>
      <c r="G36" s="244"/>
    </row>
    <row r="37" spans="1:7" ht="15" customHeight="1" x14ac:dyDescent="0.25">
      <c r="A37" s="244" t="s">
        <v>237</v>
      </c>
      <c r="B37" s="243"/>
      <c r="C37" s="243"/>
      <c r="D37" s="243"/>
      <c r="E37" s="243"/>
      <c r="F37" s="250"/>
      <c r="G37" s="245">
        <f>+Solution!G112</f>
        <v>-73222.89</v>
      </c>
    </row>
    <row r="38" spans="1:7" ht="15" customHeight="1" x14ac:dyDescent="0.25">
      <c r="A38" s="244" t="s">
        <v>275</v>
      </c>
      <c r="B38" s="244"/>
      <c r="C38" s="244"/>
      <c r="D38" s="244"/>
      <c r="E38" s="244"/>
      <c r="F38" s="244"/>
      <c r="G38" s="245">
        <f>+Solution!G116</f>
        <v>369.18200000000002</v>
      </c>
    </row>
    <row r="39" spans="1:7" ht="15" customHeight="1" x14ac:dyDescent="0.25">
      <c r="A39" s="244" t="s">
        <v>276</v>
      </c>
      <c r="B39" s="244"/>
      <c r="C39" s="244"/>
      <c r="D39" s="244"/>
      <c r="E39" s="244"/>
      <c r="F39" s="244"/>
      <c r="G39" s="245">
        <f>+Solution!G123</f>
        <v>-478</v>
      </c>
    </row>
    <row r="40" spans="1:7" ht="15" customHeight="1" x14ac:dyDescent="0.25">
      <c r="A40" s="244" t="s">
        <v>259</v>
      </c>
      <c r="B40" s="244"/>
      <c r="C40" s="244"/>
      <c r="D40" s="244"/>
      <c r="E40" s="244"/>
      <c r="F40" s="244"/>
      <c r="G40" s="245">
        <f>+Solution!G172</f>
        <v>-23065</v>
      </c>
    </row>
    <row r="41" spans="1:7" ht="30" customHeight="1" thickBot="1" x14ac:dyDescent="0.3">
      <c r="A41" s="277" t="s">
        <v>295</v>
      </c>
      <c r="B41" s="277"/>
      <c r="C41" s="277"/>
      <c r="D41" s="277"/>
      <c r="E41" s="277"/>
      <c r="F41" s="256">
        <v>50000</v>
      </c>
      <c r="G41" s="243"/>
    </row>
    <row r="42" spans="1:7" ht="15" customHeight="1" thickBot="1" x14ac:dyDescent="0.3">
      <c r="A42" s="244"/>
      <c r="B42" s="244"/>
      <c r="C42" s="244"/>
      <c r="D42" s="244"/>
      <c r="E42" s="244"/>
      <c r="F42" s="246" t="s">
        <v>277</v>
      </c>
      <c r="G42" s="248">
        <f>SUM(G31:G40)</f>
        <v>62282.932000000015</v>
      </c>
    </row>
    <row r="43" spans="1:7" ht="15" customHeight="1" x14ac:dyDescent="0.25">
      <c r="A43" s="244"/>
      <c r="B43" s="244"/>
      <c r="C43" s="244"/>
      <c r="D43" s="244"/>
      <c r="E43" s="244"/>
      <c r="F43" s="247"/>
      <c r="G43" s="247"/>
    </row>
    <row r="44" spans="1:7" ht="15" customHeight="1" x14ac:dyDescent="0.25">
      <c r="A44" s="244" t="s">
        <v>282</v>
      </c>
      <c r="B44" s="244"/>
      <c r="C44" s="244"/>
      <c r="D44" s="244"/>
      <c r="E44" s="244"/>
      <c r="F44" s="247"/>
      <c r="G44" s="244"/>
    </row>
    <row r="45" spans="1:7" ht="15" customHeight="1" x14ac:dyDescent="0.25">
      <c r="A45" s="244" t="s">
        <v>283</v>
      </c>
      <c r="B45" s="244"/>
      <c r="C45" s="244"/>
      <c r="D45" s="244"/>
      <c r="E45" s="244"/>
      <c r="F45" s="257" t="s">
        <v>298</v>
      </c>
      <c r="G45" s="244"/>
    </row>
    <row r="46" spans="1:7" ht="15" customHeight="1" x14ac:dyDescent="0.25">
      <c r="A46" s="244" t="s">
        <v>284</v>
      </c>
      <c r="B46" s="244"/>
      <c r="C46" s="244"/>
      <c r="D46" s="244"/>
      <c r="E46" s="244"/>
      <c r="F46" s="255" t="s">
        <v>296</v>
      </c>
      <c r="G46" s="244"/>
    </row>
    <row r="47" spans="1:7" ht="15" customHeight="1" thickBot="1" x14ac:dyDescent="0.3">
      <c r="A47" s="244" t="s">
        <v>285</v>
      </c>
      <c r="B47" s="244"/>
      <c r="C47" s="244"/>
      <c r="D47" s="244"/>
      <c r="E47" s="244"/>
      <c r="F47" s="255" t="s">
        <v>297</v>
      </c>
      <c r="G47" s="244"/>
    </row>
    <row r="48" spans="1:7" ht="15" customHeight="1" thickBot="1" x14ac:dyDescent="0.3">
      <c r="A48" s="244"/>
      <c r="B48" s="244"/>
      <c r="C48" s="244"/>
      <c r="D48" s="244"/>
      <c r="E48" s="244"/>
      <c r="F48" s="246" t="s">
        <v>281</v>
      </c>
      <c r="G48" s="248">
        <f>+Solution!G206</f>
        <v>1007.8989999999999</v>
      </c>
    </row>
    <row r="49" spans="1:7" ht="15" customHeight="1" x14ac:dyDescent="0.25">
      <c r="A49" s="244"/>
      <c r="B49" s="244"/>
      <c r="C49" s="244"/>
      <c r="D49" s="244"/>
      <c r="E49" s="244"/>
      <c r="F49" s="247"/>
      <c r="G49" s="244"/>
    </row>
    <row r="50" spans="1:7" ht="15" customHeight="1" x14ac:dyDescent="0.25">
      <c r="A50" s="244" t="s">
        <v>241</v>
      </c>
      <c r="B50" s="244"/>
      <c r="C50" s="244"/>
      <c r="D50" s="244"/>
      <c r="E50" s="244"/>
      <c r="F50" s="244"/>
      <c r="G50" s="244"/>
    </row>
    <row r="51" spans="1:7" ht="15" customHeight="1" x14ac:dyDescent="0.25">
      <c r="A51" s="244" t="s">
        <v>242</v>
      </c>
      <c r="B51" s="244"/>
      <c r="C51" s="244"/>
      <c r="D51" s="244"/>
      <c r="E51" s="249">
        <f>+Solution!F262</f>
        <v>22969.081000000002</v>
      </c>
      <c r="F51" s="244"/>
      <c r="G51" s="244"/>
    </row>
    <row r="52" spans="1:7" ht="15" customHeight="1" thickBot="1" x14ac:dyDescent="0.3">
      <c r="A52" s="244" t="s">
        <v>243</v>
      </c>
      <c r="B52" s="244"/>
      <c r="C52" s="244"/>
      <c r="D52" s="244"/>
      <c r="E52" s="244"/>
      <c r="F52" s="249">
        <f>+Solution!F260</f>
        <v>1061.182</v>
      </c>
      <c r="G52" s="244"/>
    </row>
    <row r="53" spans="1:7" ht="15" customHeight="1" thickBot="1" x14ac:dyDescent="0.3">
      <c r="A53" s="244" t="s">
        <v>244</v>
      </c>
      <c r="B53" s="244"/>
      <c r="C53" s="244"/>
      <c r="D53" s="244"/>
      <c r="E53" s="244"/>
      <c r="F53" s="246" t="s">
        <v>291</v>
      </c>
      <c r="G53" s="248">
        <f>+Solution!G278</f>
        <v>-22969.081000000002</v>
      </c>
    </row>
    <row r="54" spans="1:7" ht="15" customHeight="1" thickBot="1" x14ac:dyDescent="0.3">
      <c r="A54" s="244"/>
      <c r="B54" s="244"/>
      <c r="C54" s="244"/>
      <c r="D54" s="244"/>
      <c r="E54" s="244"/>
      <c r="F54" s="244"/>
      <c r="G54" s="244"/>
    </row>
    <row r="55" spans="1:7" ht="15" customHeight="1" thickBot="1" x14ac:dyDescent="0.3">
      <c r="A55" s="244" t="s">
        <v>245</v>
      </c>
      <c r="B55" s="244"/>
      <c r="C55" s="244"/>
      <c r="D55" s="244"/>
      <c r="E55" s="244"/>
      <c r="F55" s="244"/>
      <c r="G55" s="248">
        <f>+Solution!G282</f>
        <v>-57500</v>
      </c>
    </row>
    <row r="56" spans="1:7" ht="15" customHeight="1" thickBot="1" x14ac:dyDescent="0.3">
      <c r="A56" s="244"/>
      <c r="B56" s="244"/>
      <c r="C56" s="244"/>
      <c r="D56" s="244"/>
      <c r="E56" s="244"/>
      <c r="F56" s="251" t="s">
        <v>278</v>
      </c>
      <c r="G56" s="234">
        <f>+G42+G48+G53+G55</f>
        <v>-17178.249999999985</v>
      </c>
    </row>
  </sheetData>
  <mergeCells count="2">
    <mergeCell ref="A36:E36"/>
    <mergeCell ref="A41:E41"/>
  </mergeCells>
  <pageMargins left="0.98425196850393704" right="0.98425196850393704" top="0.98425196850393704" bottom="0.98425196850393704" header="0.51181102362204722" footer="0.51181102362204722"/>
  <pageSetup scale="93" fitToHeight="0" orientation="portrait" r:id="rId1"/>
  <headerFooter alignWithMargins="0"/>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81"/>
  <sheetViews>
    <sheetView zoomScale="130" zoomScaleNormal="130" workbookViewId="0">
      <selection activeCell="E45" sqref="E45"/>
    </sheetView>
  </sheetViews>
  <sheetFormatPr baseColWidth="10" defaultRowHeight="15" x14ac:dyDescent="0.25"/>
  <cols>
    <col min="1" max="1" width="6.21875" style="7" customWidth="1"/>
    <col min="2" max="3" width="11.5546875" style="8"/>
    <col min="4" max="4" width="19.5546875" style="8" customWidth="1"/>
    <col min="5" max="5" width="10.6640625" style="8" customWidth="1"/>
    <col min="6" max="6" width="13.33203125" style="9" customWidth="1"/>
    <col min="7" max="7" width="2.33203125" style="8" customWidth="1"/>
    <col min="8" max="16384" width="11.5546875" style="8"/>
  </cols>
  <sheetData>
    <row r="1" spans="1:6" ht="18.75" x14ac:dyDescent="0.3">
      <c r="B1" s="3"/>
      <c r="C1" s="3"/>
      <c r="D1" s="3"/>
      <c r="E1" s="3"/>
      <c r="F1" s="3"/>
    </row>
    <row r="2" spans="1:6" ht="18.75" x14ac:dyDescent="0.3">
      <c r="B2" s="3"/>
      <c r="C2" s="3"/>
      <c r="D2" s="3"/>
      <c r="E2" s="3"/>
      <c r="F2" s="3"/>
    </row>
    <row r="3" spans="1:6" ht="15.75" x14ac:dyDescent="0.25">
      <c r="A3" s="5" t="s">
        <v>16</v>
      </c>
      <c r="B3" s="1"/>
      <c r="C3" s="1"/>
      <c r="D3" s="1"/>
      <c r="E3" s="1"/>
      <c r="F3" s="2"/>
    </row>
    <row r="4" spans="1:6" ht="15.75" x14ac:dyDescent="0.25">
      <c r="B4" s="4" t="s">
        <v>14</v>
      </c>
      <c r="C4" s="4"/>
      <c r="D4" s="4"/>
      <c r="E4" s="4"/>
      <c r="F4" s="4">
        <v>42961</v>
      </c>
    </row>
    <row r="5" spans="1:6" ht="15.75" x14ac:dyDescent="0.25">
      <c r="A5" s="13" t="s">
        <v>12</v>
      </c>
      <c r="C5" s="4"/>
      <c r="D5" s="4"/>
      <c r="E5" s="4"/>
      <c r="F5" s="4"/>
    </row>
    <row r="6" spans="1:6" ht="15.75" x14ac:dyDescent="0.25">
      <c r="A6" s="35" t="s">
        <v>42</v>
      </c>
      <c r="B6" s="4" t="s">
        <v>0</v>
      </c>
      <c r="C6" s="4"/>
      <c r="D6" s="4"/>
      <c r="E6" s="4">
        <v>12131</v>
      </c>
      <c r="F6" s="36"/>
    </row>
    <row r="7" spans="1:6" ht="15.75" x14ac:dyDescent="0.25">
      <c r="B7" s="4" t="s">
        <v>38</v>
      </c>
      <c r="C7" s="4"/>
      <c r="D7" s="4"/>
      <c r="E7" s="27">
        <v>24588</v>
      </c>
      <c r="F7" s="4"/>
    </row>
    <row r="8" spans="1:6" ht="15.75" x14ac:dyDescent="0.25">
      <c r="B8" s="4" t="s">
        <v>30</v>
      </c>
      <c r="C8" s="4"/>
      <c r="D8" s="4"/>
      <c r="E8" s="4">
        <v>1000</v>
      </c>
      <c r="F8" s="4"/>
    </row>
    <row r="9" spans="1:6" ht="15.75" x14ac:dyDescent="0.25">
      <c r="B9" s="4" t="s">
        <v>1</v>
      </c>
      <c r="C9" s="4"/>
      <c r="D9" s="4"/>
      <c r="E9" s="4">
        <v>537</v>
      </c>
      <c r="F9" s="4"/>
    </row>
    <row r="10" spans="1:6" ht="15.75" x14ac:dyDescent="0.25">
      <c r="B10" s="4" t="s">
        <v>5</v>
      </c>
      <c r="C10" s="4"/>
      <c r="D10" s="4"/>
      <c r="E10" s="34">
        <v>470</v>
      </c>
      <c r="F10" s="4"/>
    </row>
    <row r="11" spans="1:6" ht="15.75" x14ac:dyDescent="0.25">
      <c r="B11" s="4" t="s">
        <v>31</v>
      </c>
      <c r="C11" s="4"/>
      <c r="D11" s="4"/>
      <c r="E11" s="4">
        <v>5845</v>
      </c>
      <c r="F11" s="4"/>
    </row>
    <row r="12" spans="1:6" ht="15.75" x14ac:dyDescent="0.25">
      <c r="B12" s="4" t="s">
        <v>6</v>
      </c>
      <c r="C12" s="4"/>
      <c r="D12" s="4"/>
      <c r="E12" s="30">
        <v>3772</v>
      </c>
      <c r="F12" s="4"/>
    </row>
    <row r="13" spans="1:6" ht="15.75" x14ac:dyDescent="0.25">
      <c r="B13" s="4" t="s">
        <v>35</v>
      </c>
      <c r="C13" s="4"/>
      <c r="D13" s="4"/>
      <c r="E13" s="4">
        <v>620</v>
      </c>
      <c r="F13" s="4"/>
    </row>
    <row r="14" spans="1:6" ht="15.75" x14ac:dyDescent="0.25">
      <c r="B14" s="4" t="s">
        <v>8</v>
      </c>
      <c r="C14" s="4"/>
      <c r="D14" s="4"/>
      <c r="E14" s="33">
        <f>+E46</f>
        <v>422.2800000000002</v>
      </c>
      <c r="F14" s="29" t="s">
        <v>28</v>
      </c>
    </row>
    <row r="15" spans="1:6" ht="15.75" x14ac:dyDescent="0.25">
      <c r="B15" s="4" t="s">
        <v>36</v>
      </c>
      <c r="C15" s="4"/>
      <c r="D15" s="4"/>
      <c r="E15" s="4">
        <v>8856</v>
      </c>
      <c r="F15" s="4"/>
    </row>
    <row r="16" spans="1:6" ht="15.75" x14ac:dyDescent="0.25">
      <c r="B16" s="4" t="s">
        <v>9</v>
      </c>
      <c r="C16" s="4"/>
      <c r="D16" s="4"/>
      <c r="E16" s="4">
        <v>350</v>
      </c>
      <c r="F16" s="4"/>
    </row>
    <row r="17" spans="1:6" ht="15.75" x14ac:dyDescent="0.25">
      <c r="B17" s="4" t="s">
        <v>32</v>
      </c>
      <c r="C17" s="4"/>
      <c r="D17" s="4"/>
      <c r="E17" s="11">
        <v>3920</v>
      </c>
      <c r="F17" s="4">
        <f>SUM(E6:E17)</f>
        <v>62511.28</v>
      </c>
    </row>
    <row r="18" spans="1:6" ht="15.75" x14ac:dyDescent="0.25">
      <c r="A18" s="13" t="s">
        <v>13</v>
      </c>
      <c r="B18" s="6"/>
      <c r="C18" s="4"/>
      <c r="D18" s="4"/>
      <c r="E18" s="4"/>
      <c r="F18" s="4"/>
    </row>
    <row r="19" spans="1:6" ht="15.75" x14ac:dyDescent="0.25">
      <c r="A19" s="35" t="s">
        <v>43</v>
      </c>
      <c r="B19" s="4" t="s">
        <v>2</v>
      </c>
      <c r="C19" s="4"/>
      <c r="D19" s="4"/>
      <c r="E19" s="4">
        <v>-3658</v>
      </c>
      <c r="F19" s="4"/>
    </row>
    <row r="20" spans="1:6" ht="15.75" x14ac:dyDescent="0.25">
      <c r="B20" s="4" t="s">
        <v>37</v>
      </c>
      <c r="C20" s="4"/>
      <c r="D20" s="4"/>
      <c r="E20" s="27">
        <v>-12650</v>
      </c>
      <c r="F20" s="4"/>
    </row>
    <row r="21" spans="1:6" ht="15.75" x14ac:dyDescent="0.25">
      <c r="B21" s="4" t="s">
        <v>29</v>
      </c>
      <c r="C21" s="4"/>
      <c r="D21" s="4"/>
      <c r="E21" s="34">
        <v>-5400</v>
      </c>
      <c r="F21" s="4">
        <f>SUM(E19:E21)</f>
        <v>-21708</v>
      </c>
    </row>
    <row r="23" spans="1:6" ht="16.5" thickBot="1" x14ac:dyDescent="0.3">
      <c r="B23" s="1" t="s">
        <v>15</v>
      </c>
      <c r="F23" s="12">
        <f>SUM(F4:F21)</f>
        <v>83764.28</v>
      </c>
    </row>
    <row r="24" spans="1:6" ht="16.5" thickTop="1" x14ac:dyDescent="0.25">
      <c r="B24" s="1"/>
      <c r="F24" s="14"/>
    </row>
    <row r="25" spans="1:6" x14ac:dyDescent="0.25">
      <c r="F25" s="10"/>
    </row>
    <row r="26" spans="1:6" ht="15.75" x14ac:dyDescent="0.25">
      <c r="A26" s="5" t="s">
        <v>17</v>
      </c>
    </row>
    <row r="27" spans="1:6" ht="16.5" thickBot="1" x14ac:dyDescent="0.3">
      <c r="B27" s="1" t="s">
        <v>33</v>
      </c>
      <c r="C27" s="1"/>
      <c r="D27" s="1"/>
      <c r="E27" s="1"/>
      <c r="F27" s="12">
        <v>3658</v>
      </c>
    </row>
    <row r="28" spans="1:6" ht="16.5" thickTop="1" x14ac:dyDescent="0.25">
      <c r="B28" s="28" t="s">
        <v>34</v>
      </c>
    </row>
    <row r="31" spans="1:6" ht="15.75" x14ac:dyDescent="0.25">
      <c r="A31" s="15" t="s">
        <v>18</v>
      </c>
      <c r="B31" s="1"/>
      <c r="C31" s="1"/>
      <c r="D31" s="1"/>
      <c r="E31" s="1"/>
      <c r="F31" s="2"/>
    </row>
    <row r="32" spans="1:6" ht="15.75" x14ac:dyDescent="0.25">
      <c r="A32" s="1" t="s">
        <v>22</v>
      </c>
      <c r="B32" s="1"/>
      <c r="C32" s="1"/>
      <c r="D32" s="1"/>
      <c r="E32" s="1"/>
      <c r="F32" s="2"/>
    </row>
    <row r="33" spans="1:6" ht="15.75" x14ac:dyDescent="0.25">
      <c r="A33" s="1" t="s">
        <v>7</v>
      </c>
      <c r="B33" s="1"/>
      <c r="C33" s="1"/>
      <c r="D33" s="1"/>
      <c r="E33" s="30">
        <f>5029*9/12</f>
        <v>3771.75</v>
      </c>
      <c r="F33" s="2"/>
    </row>
    <row r="34" spans="1:6" ht="15.75" x14ac:dyDescent="0.25">
      <c r="A34" s="1"/>
      <c r="B34" s="1"/>
      <c r="C34" s="1"/>
      <c r="D34" s="1"/>
      <c r="E34" s="4"/>
      <c r="F34" s="2"/>
    </row>
    <row r="35" spans="1:6" ht="15.75" x14ac:dyDescent="0.25">
      <c r="A35" s="15" t="s">
        <v>19</v>
      </c>
      <c r="B35" s="1"/>
      <c r="C35" s="1"/>
      <c r="D35" s="1"/>
      <c r="E35" s="4"/>
      <c r="F35" s="2"/>
    </row>
    <row r="36" spans="1:6" ht="15.75" x14ac:dyDescent="0.25">
      <c r="A36" s="269" t="s">
        <v>23</v>
      </c>
      <c r="B36" s="269"/>
      <c r="C36" s="269"/>
      <c r="D36" s="269"/>
      <c r="E36" s="269"/>
      <c r="F36" s="2"/>
    </row>
    <row r="37" spans="1:6" ht="15.75" x14ac:dyDescent="0.25">
      <c r="A37" s="269"/>
      <c r="B37" s="269"/>
      <c r="C37" s="269"/>
      <c r="D37" s="269"/>
      <c r="E37" s="269"/>
      <c r="F37" s="2"/>
    </row>
    <row r="38" spans="1:6" ht="15.75" x14ac:dyDescent="0.25">
      <c r="A38" s="16"/>
      <c r="B38" s="16"/>
      <c r="C38" s="16"/>
      <c r="D38" s="16"/>
      <c r="E38" s="16"/>
      <c r="F38" s="2"/>
    </row>
    <row r="39" spans="1:6" ht="15.75" x14ac:dyDescent="0.25">
      <c r="A39" s="15" t="s">
        <v>20</v>
      </c>
      <c r="B39" s="1"/>
      <c r="C39" s="1"/>
      <c r="D39" s="1"/>
      <c r="E39" s="1"/>
      <c r="F39" s="2"/>
    </row>
    <row r="40" spans="1:6" ht="15.75" x14ac:dyDescent="0.25">
      <c r="A40" s="1" t="s">
        <v>25</v>
      </c>
      <c r="B40" s="1"/>
      <c r="C40" s="1"/>
      <c r="D40" s="1"/>
      <c r="E40" s="1"/>
      <c r="F40" s="2"/>
    </row>
    <row r="41" spans="1:6" ht="15.75" x14ac:dyDescent="0.25">
      <c r="A41" s="1" t="s">
        <v>26</v>
      </c>
      <c r="B41" s="1"/>
      <c r="C41" s="1"/>
      <c r="D41" s="1"/>
      <c r="E41" s="1"/>
      <c r="F41" s="2"/>
    </row>
    <row r="42" spans="1:6" ht="15.75" x14ac:dyDescent="0.25">
      <c r="A42" s="1" t="s">
        <v>3</v>
      </c>
      <c r="B42" s="1"/>
      <c r="C42" s="1"/>
      <c r="D42" s="1"/>
      <c r="E42" s="4">
        <v>1863</v>
      </c>
      <c r="F42" s="26" t="s">
        <v>40</v>
      </c>
    </row>
    <row r="43" spans="1:6" ht="15.75" x14ac:dyDescent="0.25">
      <c r="A43" s="17" t="s">
        <v>24</v>
      </c>
      <c r="B43" s="18"/>
      <c r="C43" s="18"/>
      <c r="D43" s="18"/>
      <c r="E43" s="19"/>
      <c r="F43" s="2"/>
    </row>
    <row r="44" spans="1:6" ht="15.75" x14ac:dyDescent="0.25">
      <c r="A44" s="20"/>
      <c r="B44" s="21" t="s">
        <v>41</v>
      </c>
      <c r="C44" s="21"/>
      <c r="D44" s="21"/>
      <c r="E44" s="22"/>
      <c r="F44" s="32">
        <f>1863/0.75</f>
        <v>2484</v>
      </c>
    </row>
    <row r="45" spans="1:6" ht="15.75" x14ac:dyDescent="0.25">
      <c r="A45" s="23"/>
      <c r="B45" s="24" t="s">
        <v>44</v>
      </c>
      <c r="C45" s="24"/>
      <c r="D45" s="24"/>
      <c r="E45" s="25">
        <f>-F44*0.58</f>
        <v>-1440.7199999999998</v>
      </c>
      <c r="F45" s="26" t="s">
        <v>27</v>
      </c>
    </row>
    <row r="46" spans="1:6" ht="16.5" thickBot="1" x14ac:dyDescent="0.3">
      <c r="A46" s="1" t="s">
        <v>4</v>
      </c>
      <c r="B46" s="1"/>
      <c r="C46" s="1"/>
      <c r="D46" s="1"/>
      <c r="E46" s="31">
        <f>SUM(E42:E45)</f>
        <v>422.2800000000002</v>
      </c>
      <c r="F46" s="26" t="s">
        <v>28</v>
      </c>
    </row>
    <row r="47" spans="1:6" ht="16.5" thickTop="1" x14ac:dyDescent="0.25">
      <c r="A47" s="1"/>
      <c r="B47" s="1"/>
      <c r="C47" s="1"/>
      <c r="D47" s="1"/>
      <c r="E47" s="1"/>
      <c r="F47" s="2"/>
    </row>
    <row r="48" spans="1:6" ht="15.75" x14ac:dyDescent="0.25">
      <c r="A48" s="15" t="s">
        <v>21</v>
      </c>
      <c r="B48" s="1"/>
      <c r="C48" s="1"/>
      <c r="D48" s="1"/>
      <c r="E48" s="1"/>
      <c r="F48" s="2"/>
    </row>
    <row r="49" spans="1:6" ht="15.75" x14ac:dyDescent="0.25">
      <c r="A49" s="1" t="s">
        <v>10</v>
      </c>
      <c r="B49" s="1"/>
      <c r="C49" s="1"/>
      <c r="D49" s="1"/>
      <c r="E49" s="1"/>
      <c r="F49" s="2"/>
    </row>
    <row r="50" spans="1:6" ht="15.75" x14ac:dyDescent="0.25">
      <c r="A50" s="1" t="s">
        <v>11</v>
      </c>
      <c r="B50" s="1"/>
      <c r="C50" s="1"/>
      <c r="D50" s="1"/>
      <c r="E50" s="1"/>
      <c r="F50" s="2"/>
    </row>
    <row r="51" spans="1:6" ht="15.75" x14ac:dyDescent="0.25">
      <c r="A51" s="1" t="s">
        <v>39</v>
      </c>
      <c r="B51" s="1"/>
      <c r="C51" s="1"/>
      <c r="D51" s="1"/>
      <c r="E51" s="1"/>
      <c r="F51" s="2"/>
    </row>
    <row r="52" spans="1:6" ht="15.75" x14ac:dyDescent="0.25">
      <c r="A52" s="1"/>
      <c r="B52" s="1"/>
      <c r="C52" s="1"/>
      <c r="D52" s="1"/>
      <c r="E52" s="1"/>
      <c r="F52" s="2"/>
    </row>
    <row r="53" spans="1:6" ht="15.75" x14ac:dyDescent="0.25">
      <c r="A53" s="1"/>
      <c r="B53" s="1"/>
      <c r="C53" s="1"/>
      <c r="D53" s="1"/>
      <c r="E53" s="1"/>
      <c r="F53" s="2"/>
    </row>
    <row r="54" spans="1:6" ht="15.75" x14ac:dyDescent="0.25">
      <c r="A54" s="1"/>
      <c r="B54" s="1"/>
      <c r="C54" s="1"/>
      <c r="D54" s="1"/>
      <c r="E54" s="1"/>
      <c r="F54" s="2"/>
    </row>
    <row r="55" spans="1:6" ht="15.75" x14ac:dyDescent="0.25">
      <c r="A55" s="1"/>
      <c r="B55" s="1"/>
      <c r="C55" s="1"/>
      <c r="D55" s="1"/>
      <c r="E55" s="1"/>
      <c r="F55" s="2"/>
    </row>
    <row r="56" spans="1:6" ht="15.75" x14ac:dyDescent="0.25">
      <c r="A56" s="1"/>
      <c r="B56" s="1"/>
      <c r="C56" s="1"/>
      <c r="D56" s="1"/>
      <c r="E56" s="1"/>
      <c r="F56" s="2"/>
    </row>
    <row r="57" spans="1:6" ht="15.75" x14ac:dyDescent="0.25">
      <c r="A57" s="1"/>
      <c r="B57" s="1"/>
      <c r="C57" s="1"/>
      <c r="D57" s="1"/>
      <c r="E57" s="1"/>
      <c r="F57" s="2"/>
    </row>
    <row r="58" spans="1:6" ht="15.75" x14ac:dyDescent="0.25">
      <c r="A58" s="1"/>
      <c r="B58" s="1"/>
      <c r="C58" s="1"/>
      <c r="D58" s="1"/>
      <c r="E58" s="1"/>
      <c r="F58" s="2"/>
    </row>
    <row r="59" spans="1:6" ht="15.75" x14ac:dyDescent="0.25">
      <c r="A59" s="1"/>
      <c r="B59" s="1"/>
      <c r="C59" s="1"/>
      <c r="D59" s="1"/>
      <c r="E59" s="1"/>
      <c r="F59" s="2"/>
    </row>
    <row r="60" spans="1:6" ht="15.75" x14ac:dyDescent="0.25">
      <c r="A60" s="1"/>
      <c r="B60" s="1"/>
      <c r="C60" s="1"/>
      <c r="D60" s="1"/>
      <c r="E60" s="1"/>
      <c r="F60" s="2"/>
    </row>
    <row r="61" spans="1:6" ht="15.75" x14ac:dyDescent="0.25">
      <c r="A61" s="1"/>
      <c r="B61" s="1"/>
      <c r="C61" s="1"/>
      <c r="D61" s="1"/>
      <c r="E61" s="1"/>
      <c r="F61" s="2"/>
    </row>
    <row r="62" spans="1:6" ht="15.75" x14ac:dyDescent="0.25">
      <c r="A62" s="1"/>
      <c r="B62" s="1"/>
      <c r="C62" s="1"/>
      <c r="D62" s="1"/>
      <c r="E62" s="1"/>
      <c r="F62" s="2"/>
    </row>
    <row r="63" spans="1:6" ht="15.75" x14ac:dyDescent="0.25">
      <c r="A63" s="1"/>
      <c r="B63" s="1"/>
      <c r="C63" s="1"/>
      <c r="D63" s="1"/>
      <c r="E63" s="1"/>
      <c r="F63" s="2"/>
    </row>
    <row r="64" spans="1:6" ht="15.75" x14ac:dyDescent="0.25">
      <c r="A64" s="1"/>
      <c r="B64" s="1"/>
      <c r="C64" s="1"/>
      <c r="D64" s="1"/>
      <c r="E64" s="1"/>
      <c r="F64" s="2"/>
    </row>
    <row r="65" spans="1:6" ht="15.75" x14ac:dyDescent="0.25">
      <c r="A65" s="1"/>
      <c r="B65" s="1"/>
      <c r="C65" s="1"/>
      <c r="D65" s="1"/>
      <c r="E65" s="1"/>
      <c r="F65" s="2"/>
    </row>
    <row r="66" spans="1:6" ht="15.75" x14ac:dyDescent="0.25">
      <c r="A66" s="1"/>
      <c r="B66" s="1"/>
      <c r="C66" s="1"/>
      <c r="D66" s="1"/>
      <c r="E66" s="1"/>
      <c r="F66" s="2"/>
    </row>
    <row r="67" spans="1:6" ht="15.75" x14ac:dyDescent="0.25">
      <c r="A67" s="1"/>
      <c r="B67" s="1"/>
      <c r="C67" s="1"/>
      <c r="D67" s="1"/>
      <c r="E67" s="1"/>
      <c r="F67" s="2"/>
    </row>
    <row r="68" spans="1:6" ht="15.75" x14ac:dyDescent="0.25">
      <c r="A68" s="1"/>
      <c r="B68" s="1"/>
      <c r="C68" s="1"/>
      <c r="D68" s="1"/>
      <c r="E68" s="1"/>
      <c r="F68" s="2"/>
    </row>
    <row r="69" spans="1:6" ht="15.75" x14ac:dyDescent="0.25">
      <c r="A69" s="1"/>
      <c r="B69" s="1"/>
      <c r="C69" s="1"/>
      <c r="D69" s="1"/>
      <c r="E69" s="1"/>
      <c r="F69" s="2"/>
    </row>
    <row r="70" spans="1:6" ht="15.75" x14ac:dyDescent="0.25">
      <c r="A70" s="1"/>
      <c r="B70" s="1"/>
      <c r="C70" s="1"/>
      <c r="D70" s="1"/>
      <c r="E70" s="1"/>
      <c r="F70" s="2"/>
    </row>
    <row r="71" spans="1:6" ht="15.75" x14ac:dyDescent="0.25">
      <c r="A71" s="1"/>
      <c r="B71" s="1"/>
      <c r="C71" s="1"/>
      <c r="D71" s="1"/>
      <c r="E71" s="1"/>
      <c r="F71" s="2"/>
    </row>
    <row r="72" spans="1:6" ht="15.75" x14ac:dyDescent="0.25">
      <c r="A72" s="1"/>
      <c r="B72" s="1"/>
      <c r="C72" s="1"/>
      <c r="D72" s="1"/>
      <c r="E72" s="1"/>
      <c r="F72" s="2"/>
    </row>
    <row r="73" spans="1:6" ht="15.75" x14ac:dyDescent="0.25">
      <c r="A73" s="1"/>
      <c r="B73" s="1"/>
      <c r="C73" s="1"/>
      <c r="D73" s="1"/>
      <c r="E73" s="1"/>
      <c r="F73" s="2"/>
    </row>
    <row r="74" spans="1:6" ht="15.75" x14ac:dyDescent="0.25">
      <c r="A74" s="1"/>
      <c r="B74" s="1"/>
      <c r="C74" s="1"/>
      <c r="D74" s="1"/>
      <c r="E74" s="1"/>
      <c r="F74" s="2"/>
    </row>
    <row r="75" spans="1:6" ht="15.75" x14ac:dyDescent="0.25">
      <c r="A75" s="1"/>
      <c r="B75" s="1"/>
      <c r="C75" s="1"/>
      <c r="D75" s="1"/>
      <c r="E75" s="1"/>
      <c r="F75" s="2"/>
    </row>
    <row r="76" spans="1:6" ht="15.75" x14ac:dyDescent="0.25">
      <c r="A76" s="1"/>
      <c r="B76" s="1"/>
      <c r="C76" s="1"/>
      <c r="D76" s="1"/>
      <c r="E76" s="1"/>
      <c r="F76" s="2"/>
    </row>
    <row r="77" spans="1:6" ht="15.75" x14ac:dyDescent="0.25">
      <c r="A77" s="1"/>
      <c r="B77" s="1"/>
      <c r="C77" s="1"/>
      <c r="D77" s="1"/>
      <c r="E77" s="1"/>
      <c r="F77" s="2"/>
    </row>
    <row r="78" spans="1:6" ht="15.75" x14ac:dyDescent="0.25">
      <c r="A78" s="1"/>
      <c r="B78" s="1"/>
      <c r="C78" s="1"/>
      <c r="D78" s="1"/>
      <c r="E78" s="1"/>
      <c r="F78" s="2"/>
    </row>
    <row r="79" spans="1:6" ht="15.75" x14ac:dyDescent="0.25">
      <c r="A79" s="1"/>
      <c r="B79" s="1"/>
      <c r="C79" s="1"/>
      <c r="D79" s="1"/>
      <c r="E79" s="1"/>
      <c r="F79" s="2"/>
    </row>
    <row r="80" spans="1:6" ht="15.75" x14ac:dyDescent="0.25">
      <c r="A80" s="1"/>
      <c r="B80" s="1"/>
      <c r="C80" s="1"/>
      <c r="D80" s="1"/>
      <c r="E80" s="1"/>
      <c r="F80" s="2"/>
    </row>
    <row r="81" spans="1:6" ht="15.75" x14ac:dyDescent="0.25">
      <c r="A81" s="1"/>
      <c r="B81" s="1"/>
      <c r="C81" s="1"/>
      <c r="D81" s="1"/>
      <c r="E81" s="1"/>
      <c r="F81" s="2"/>
    </row>
  </sheetData>
  <mergeCells count="1">
    <mergeCell ref="A36:E37"/>
  </mergeCells>
  <pageMargins left="0.98425196850393704" right="0.98425196850393704" top="0.98425196850393704" bottom="0.98425196850393704" header="0.51181102362204722" footer="0.51181102362204722"/>
  <pageSetup scale="94" fitToHeight="0" orientation="portrait" r:id="rId1"/>
  <headerFooter alignWithMargins="0"/>
  <rowBreaks count="1" manualBreakCount="1">
    <brk id="30" max="16383" man="1"/>
  </rowBreaks>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1E135901A0B594AA1B1CD7CD0BBC823" ma:contentTypeVersion="15" ma:contentTypeDescription="Crée un document." ma:contentTypeScope="" ma:versionID="ea8e4066a067ee24b578dc1be7b6ab89">
  <xsd:schema xmlns:xsd="http://www.w3.org/2001/XMLSchema" xmlns:xs="http://www.w3.org/2001/XMLSchema" xmlns:p="http://schemas.microsoft.com/office/2006/metadata/properties" xmlns:ns3="fb6b5eda-5c64-413a-b0f8-523ccac12f5c" xmlns:ns4="a741cbf7-6fd3-431e-a913-08346dcfe6cb" targetNamespace="http://schemas.microsoft.com/office/2006/metadata/properties" ma:root="true" ma:fieldsID="60ac8fa9981cfd29375384bbb8f46925" ns3:_="" ns4:_="">
    <xsd:import namespace="fb6b5eda-5c64-413a-b0f8-523ccac12f5c"/>
    <xsd:import namespace="a741cbf7-6fd3-431e-a913-08346dcfe6cb"/>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element ref="ns3: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6b5eda-5c64-413a-b0f8-523ccac12f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element name="_activity" ma:index="22" nillable="true" ma:displayName="_activity" ma:hidden="true" ma:internalName="_activity">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741cbf7-6fd3-431e-a913-08346dcfe6cb" elementFormDefault="qualified">
    <xsd:import namespace="http://schemas.microsoft.com/office/2006/documentManagement/types"/>
    <xsd:import namespace="http://schemas.microsoft.com/office/infopath/2007/PartnerControls"/>
    <xsd:element name="SharedWithUsers" ma:index="12"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Partagé avec détails" ma:internalName="SharedWithDetails" ma:readOnly="true">
      <xsd:simpleType>
        <xsd:restriction base="dms:Note">
          <xsd:maxLength value="255"/>
        </xsd:restriction>
      </xsd:simpleType>
    </xsd:element>
    <xsd:element name="SharingHintHash" ma:index="14"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fb6b5eda-5c64-413a-b0f8-523ccac12f5c" xsi:nil="true"/>
  </documentManagement>
</p:properties>
</file>

<file path=customXml/itemProps1.xml><?xml version="1.0" encoding="utf-8"?>
<ds:datastoreItem xmlns:ds="http://schemas.openxmlformats.org/officeDocument/2006/customXml" ds:itemID="{4DC5E037-CA2A-411C-AF2E-481844480B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b6b5eda-5c64-413a-b0f8-523ccac12f5c"/>
    <ds:schemaRef ds:uri="a741cbf7-6fd3-431e-a913-08346dcfe6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D9FD9A2-E14E-4E62-850B-C506F3869C77}">
  <ds:schemaRefs>
    <ds:schemaRef ds:uri="http://schemas.microsoft.com/sharepoint/v3/contenttype/forms"/>
  </ds:schemaRefs>
</ds:datastoreItem>
</file>

<file path=customXml/itemProps3.xml><?xml version="1.0" encoding="utf-8"?>
<ds:datastoreItem xmlns:ds="http://schemas.openxmlformats.org/officeDocument/2006/customXml" ds:itemID="{7701D421-0849-4F95-B642-041911F4B0FF}">
  <ds:schemaRefs>
    <ds:schemaRef ds:uri="http://schemas.microsoft.com/office/2006/documentManagement/types"/>
    <ds:schemaRef ds:uri="fb6b5eda-5c64-413a-b0f8-523ccac12f5c"/>
    <ds:schemaRef ds:uri="http://purl.org/dc/elements/1.1/"/>
    <ds:schemaRef ds:uri="http://schemas.microsoft.com/office/2006/metadata/properties"/>
    <ds:schemaRef ds:uri="http://purl.org/dc/terms/"/>
    <ds:schemaRef ds:uri="http://schemas.openxmlformats.org/package/2006/metadata/core-properties"/>
    <ds:schemaRef ds:uri="http://schemas.microsoft.com/office/infopath/2007/PartnerControls"/>
    <ds:schemaRef ds:uri="a741cbf7-6fd3-431e-a913-08346dcfe6cb"/>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2</vt:i4>
      </vt:variant>
    </vt:vector>
  </HeadingPairs>
  <TitlesOfParts>
    <vt:vector size="5" baseType="lpstr">
      <vt:lpstr>Solution</vt:lpstr>
      <vt:lpstr>En classe</vt:lpstr>
      <vt:lpstr>Solution-H2019</vt:lpstr>
      <vt:lpstr>'En classe'!Zone_d_impression</vt:lpstr>
      <vt:lpstr>Solution!Zone_d_impression</vt:lpstr>
    </vt:vector>
  </TitlesOfParts>
  <Company>UQTR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 Boivin</dc:creator>
  <cp:lastModifiedBy>Boivin, Nicolas</cp:lastModifiedBy>
  <cp:lastPrinted>2023-04-05T11:41:02Z</cp:lastPrinted>
  <dcterms:created xsi:type="dcterms:W3CDTF">2005-07-05T19:14:21Z</dcterms:created>
  <dcterms:modified xsi:type="dcterms:W3CDTF">2025-04-02T14:02:47Z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0x010100F1E135901A0B594AA1B1CD7CD0BBC823</vt:lpwstr>
  </property>
</Properties>
</file>