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qtrsspt-my.sharepoint.com/personal/nicolas_boivin_uqtr_ca/Documents/Portail des fiscalistes/Le pédagogique/CTB1020/ProblemesEnClasse/"/>
    </mc:Choice>
  </mc:AlternateContent>
  <xr:revisionPtr revIDLastSave="52" documentId="13_ncr:1_{E3CF9D7C-5CD6-405B-8E48-F5367A5FC6D2}" xr6:coauthVersionLast="47" xr6:coauthVersionMax="47" xr10:uidLastSave="{B338690A-4013-4574-B6B4-F0D23969D4F6}"/>
  <bookViews>
    <workbookView xWindow="17580" yWindow="0" windowWidth="20220" windowHeight="20985" xr2:uid="{00000000-000D-0000-FFFF-FFFF00000000}"/>
  </bookViews>
  <sheets>
    <sheet name="Solution" sheetId="3" r:id="rId1"/>
    <sheet name="En classe" sheetId="4" r:id="rId2"/>
    <sheet name="Solution-H2019" sheetId="2" state="hidden" r:id="rId3"/>
  </sheets>
  <definedNames>
    <definedName name="_xlnm.Print_Area" localSheetId="1">'En classe'!$A$1:$G$39</definedName>
    <definedName name="_xlnm.Print_Area" localSheetId="0">Solution!$A$1:$G$145</definedName>
    <definedName name="_xlnm.Print_Area" localSheetId="2">#N/A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4" l="1"/>
  <c r="G30" i="3"/>
  <c r="G35" i="3"/>
  <c r="E109" i="3"/>
  <c r="D93" i="3"/>
  <c r="F47" i="3"/>
  <c r="E110" i="3"/>
  <c r="E66" i="3"/>
  <c r="E67" i="3"/>
  <c r="F62" i="3"/>
  <c r="E68" i="3"/>
  <c r="E69" i="3"/>
  <c r="F66" i="3"/>
  <c r="F73" i="3"/>
  <c r="E111" i="3"/>
  <c r="E112" i="3"/>
  <c r="G112" i="3"/>
  <c r="E53" i="3"/>
  <c r="E58" i="3"/>
  <c r="F52" i="3"/>
  <c r="F60" i="3"/>
  <c r="F63" i="3"/>
  <c r="E39" i="3"/>
  <c r="G39" i="3"/>
  <c r="E41" i="3"/>
  <c r="G41" i="3"/>
  <c r="G42" i="3"/>
  <c r="G29" i="4"/>
  <c r="G27" i="4"/>
  <c r="G23" i="4"/>
  <c r="F45" i="3"/>
  <c r="F46" i="3"/>
  <c r="G47" i="3"/>
  <c r="G124" i="3"/>
  <c r="G141" i="3"/>
  <c r="G142" i="3"/>
  <c r="G143" i="3"/>
  <c r="G144" i="3"/>
  <c r="G145" i="3"/>
  <c r="F44" i="2"/>
  <c r="E45" i="2"/>
  <c r="E46" i="2"/>
  <c r="E33" i="2"/>
  <c r="E14" i="2"/>
  <c r="F17" i="2"/>
  <c r="F21" i="2"/>
  <c r="F23" i="2"/>
</calcChain>
</file>

<file path=xl/sharedStrings.xml><?xml version="1.0" encoding="utf-8"?>
<sst xmlns="http://schemas.openxmlformats.org/spreadsheetml/2006/main" count="178" uniqueCount="157">
  <si>
    <t>Semaine 11 - Solution cumulative</t>
  </si>
  <si>
    <t>Calcul du revenu</t>
  </si>
  <si>
    <t>État des résultats</t>
  </si>
  <si>
    <t>REVENU</t>
  </si>
  <si>
    <t>Calcul du revenu imposable</t>
  </si>
  <si>
    <t>Semaine 11</t>
  </si>
  <si>
    <t>Dons de bienfaisance effectués en 20WW et déduits en 20XX</t>
  </si>
  <si>
    <t>Le montant de REVENU correctement calculé est de 575 143 $ (voir É/R).</t>
  </si>
  <si>
    <t>Quelles sont les déductions admises dans le calcul du REVENU IMPOSABLE (RI)?</t>
  </si>
  <si>
    <t>Dividendes reçus de sociétés canadiennes imposables (SCI):</t>
  </si>
  <si>
    <t>Reçus de la société CLO Inc.</t>
  </si>
  <si>
    <t>Reçus de la société Trans99 Inc.</t>
  </si>
  <si>
    <t xml:space="preserve">Le montant de RI correctement calculé est de 566 713 $. </t>
  </si>
  <si>
    <t>Reçus de la société Parent Inc.</t>
  </si>
  <si>
    <t>Veuillez présenter le calcul de l'impôt fédéral de base (28 %)</t>
  </si>
  <si>
    <t>Pertes d’autres années déduites en 20XX:</t>
  </si>
  <si>
    <t>Veuillez présenter le calcul détaillé de la DAPE:</t>
  </si>
  <si>
    <t xml:space="preserve">  Pertes en capital nettes (PCN)</t>
  </si>
  <si>
    <t>..Quel est le montant de REEA?</t>
  </si>
  <si>
    <t xml:space="preserve">  Pertes autres qu'une perte en capital (PAC)</t>
  </si>
  <si>
    <t>..Quel est le montant de RPT?</t>
  </si>
  <si>
    <t>REVENU IMPOSABLE (RI)</t>
  </si>
  <si>
    <t>..Quelles sont les sociétés associées avec Frontenac Inc.?</t>
  </si>
  <si>
    <t>..Quel est le montant optimal de plafond des affaires à attribuer à Frontenac Inc.?</t>
  </si>
  <si>
    <t>Calcul de l'impôt de la Partie I</t>
  </si>
  <si>
    <t>Veuillez présenter le calcul détaillé de la DIG.</t>
  </si>
  <si>
    <t>Impôt fédéral de base</t>
  </si>
  <si>
    <t xml:space="preserve">x 38 % </t>
  </si>
  <si>
    <t>MOINS: Abattement d'impôt du Québec</t>
  </si>
  <si>
    <t xml:space="preserve">x 10 % </t>
  </si>
  <si>
    <t>MOINS: Déduction accordée aux petites entreprises (DAPE)</t>
  </si>
  <si>
    <t>19 % x moindre de:</t>
  </si>
  <si>
    <t>1)</t>
  </si>
  <si>
    <t>REEA</t>
  </si>
  <si>
    <t>2)</t>
  </si>
  <si>
    <t>Revenu imposable</t>
  </si>
  <si>
    <t>3)</t>
  </si>
  <si>
    <t>Plafond des affaires attribué à la société (note 1) *</t>
  </si>
  <si>
    <t xml:space="preserve">3 sociétés sont associées l'une à l'autre et doivent </t>
  </si>
  <si>
    <t>se partager le plafond des affaires - voir note 1.</t>
  </si>
  <si>
    <t>Calcul du revenu d'entreprise exploitée activement (REEA)</t>
  </si>
  <si>
    <t>(+) Le revenu (ou perte) d’entreprise</t>
  </si>
  <si>
    <t>(-) Revenu attribué par une SDP inclus</t>
  </si>
  <si>
    <t>(-) Revenu de dividendes inclus</t>
  </si>
  <si>
    <t>(-) Revenu d'intérêts inclus</t>
  </si>
  <si>
    <t>(-) Revenu de location inclus</t>
  </si>
  <si>
    <t>Revenu d'entreprise de Frontenac Inc.</t>
  </si>
  <si>
    <t>(+) Le revenu d’entreprise attribué par une SDP (40 000 $)</t>
  </si>
  <si>
    <t xml:space="preserve">   * Limite: 5 % x 500 000 $ = </t>
  </si>
  <si>
    <t>(+) Le revenu de biens « accessoire »</t>
  </si>
  <si>
    <t xml:space="preserve">   * 1 000 $ + 260 $ =</t>
  </si>
  <si>
    <t>Calcul du revenu de placement total (RPT)</t>
  </si>
  <si>
    <t>(+) Le revenu (ou perte) de biens</t>
  </si>
  <si>
    <t xml:space="preserve">   * Autre que les revenus de dividendes de SCI</t>
  </si>
  <si>
    <t>Calcul du RI</t>
  </si>
  <si>
    <t xml:space="preserve">   * Autre que les revenu de biens « accessoires » </t>
  </si>
  <si>
    <t>(+) L’excédent des GCI sur les PCD</t>
  </si>
  <si>
    <t>(-) La PDTPE</t>
  </si>
  <si>
    <t xml:space="preserve">(-) Les pertes en capital nettes (PCN) déduites dans l’année </t>
  </si>
  <si>
    <t>RPT</t>
  </si>
  <si>
    <t>Note 1</t>
  </si>
  <si>
    <t>Plafond des affaires attribué à la société Frontenac Inc.:</t>
  </si>
  <si>
    <t>Plafond des affaires (500 000 $) et sociétés associées</t>
  </si>
  <si>
    <t>Le plafond des affaires (500 000 $) doit être partagé entre toutes les sociétés</t>
  </si>
  <si>
    <t>« appartenant au même groupe » (appelées des sociétés associées).</t>
  </si>
  <si>
    <t>La notion de sociétés associées s'applique (ou ne s'applique pas) uniquement entre 2 sociétés, soit entre Frontenac Inc. et chacune des autres sociétés présentes dans la situation actuelle:</t>
  </si>
  <si>
    <t>Entre Frontenac Inc. et CLO Inc. = Associées en vertu de 256(1)a)</t>
  </si>
  <si>
    <t>La société Frontenac Inc. contrôle la société CLO Inc.</t>
  </si>
  <si>
    <t>Entre Frontenac Inc. et Gestion Simard Inc. = Associées en vertu de 256(1)b)</t>
  </si>
  <si>
    <t>Éric Simard contrôle les 2 sociétés.</t>
  </si>
  <si>
    <t xml:space="preserve">Partage du plafond des affaires entre les 3 sociétés associées: </t>
  </si>
  <si>
    <t>CLO Inc.</t>
  </si>
  <si>
    <t>Voir explications plus bas</t>
  </si>
  <si>
    <t>Gestion Simard Inc.</t>
  </si>
  <si>
    <t>Frontenac Inc.</t>
  </si>
  <si>
    <t>Il est inutile d’allouer une partie du plafond des affaires supérieure à 200,000$ à la société CLO Inc. puisque c'est le montant de REEA réalisé par cette société. Toute partie supplémentaire du plafond lui étant attribuée serait « perdue » puisque le calcul de la DAPE, pour cette société, se limiterait tout de même à son montant de REEA (200,000$).</t>
  </si>
  <si>
    <t>Il est inutile d’allouer une partie du plafond des affaires à Gestion Simard Inc. puisque cette dernière ne réalise aucun REEA (détention de placements). Donc inévitablement, son calcul de DAPE est voué à donner un résultat nul.</t>
  </si>
  <si>
    <t>* D'autres choix effectués comme partage du plafond des affaires auraient été acceptables.</t>
  </si>
  <si>
    <t xml:space="preserve">  Entre autres, attribuer une plus grande partie du plafond à Frontenac Inc.,</t>
  </si>
  <si>
    <t xml:space="preserve">  prioritairement, aurait été possible. La solution changerait en  conséquence.</t>
  </si>
  <si>
    <t xml:space="preserve">  Cette décision revient en finalité aux dirigeants des sociétés concernées.</t>
  </si>
  <si>
    <t>MOINS: Déduction d'impôt générale</t>
  </si>
  <si>
    <t>13 % de:</t>
  </si>
  <si>
    <t xml:space="preserve">[ RI </t>
  </si>
  <si>
    <t xml:space="preserve">(-) Montant de revenu admissible à la DAPE </t>
  </si>
  <si>
    <t>(-) RPT ]</t>
  </si>
  <si>
    <t>x 13 % =</t>
  </si>
  <si>
    <t>PLUS: Impôt remboursable sur le revenu de placement total</t>
  </si>
  <si>
    <t>MOINS: Crédit d'impôt pour impôts étrangers payés sur le revenu de placements étranger</t>
  </si>
  <si>
    <t>MOINS: Crédit d’impôt à l’investissement (CII)</t>
  </si>
  <si>
    <t>IMPÔT DE LA PARTIE I (partiel)</t>
  </si>
  <si>
    <t>Calcul de l'impôt de la Partie IV</t>
  </si>
  <si>
    <t>IMPÔT DE LA PARTIE IV</t>
  </si>
  <si>
    <t>Calcul du remboursement au titre de dividendes (RTD)</t>
  </si>
  <si>
    <t>REMBOURSEMENT AU TITRE DE DIVIDENDES</t>
  </si>
  <si>
    <t>Retenues d’impôt effectuées</t>
  </si>
  <si>
    <t>Calcul du solde dû (ou remboursement)</t>
  </si>
  <si>
    <t>Calcul de l'impôt de la Partie I (partiel)</t>
  </si>
  <si>
    <t>Calcul de l'impôt de la partie IV</t>
  </si>
  <si>
    <t>Remboursement au titre de dividendes (RTD)</t>
  </si>
  <si>
    <t>SOLDE DÛ (REMBOURSEMENT)</t>
  </si>
  <si>
    <t>Conciliation du bénéfice comptable et du revenu d’entreprise (fiscal)</t>
  </si>
  <si>
    <t>Bénéfice comptable établi selon les règles comptables en vigueur</t>
  </si>
  <si>
    <t>Plus (+)</t>
  </si>
  <si>
    <t>(n=12)</t>
  </si>
  <si>
    <t>Provision pour impôts</t>
  </si>
  <si>
    <t>Provision pour amortissement comptable (non déductible)</t>
  </si>
  <si>
    <t>Provision pour baisse de valeur du placement (non déd.)</t>
  </si>
  <si>
    <t>Contribution politique</t>
  </si>
  <si>
    <t>Frais de repas - 50 % non déductible</t>
  </si>
  <si>
    <t>Cotisations à des clubs de loisirs - golf (non déductible)</t>
  </si>
  <si>
    <t>Frais payés d'avance (note 1)</t>
  </si>
  <si>
    <t>Provision pour mauvaises créances refusée (note 2)</t>
  </si>
  <si>
    <t>Allocation payée pour automobile (note 3)</t>
  </si>
  <si>
    <t>portion non déd.</t>
  </si>
  <si>
    <t>Dépenses en capital (non déductible)</t>
  </si>
  <si>
    <t>Frais personnel - déneigement (note 4)</t>
  </si>
  <si>
    <t>Perte sur disposition de placement (non déductible)</t>
  </si>
  <si>
    <t>Moins (-)</t>
  </si>
  <si>
    <t>(n=3)</t>
  </si>
  <si>
    <t>Revenu d'intérêt (revenu de biens)</t>
  </si>
  <si>
    <t>Déduction pour amortissement (DPA) permise</t>
  </si>
  <si>
    <t>Provision pour marchandises / services non livrés</t>
  </si>
  <si>
    <t>Revenu d'entreprise (fiscal)</t>
  </si>
  <si>
    <t>Calcul du revenu de biens (hors conciliation)</t>
  </si>
  <si>
    <t xml:space="preserve">Revenu de biens </t>
  </si>
  <si>
    <t>(pas de majoration des dividendes reçus pour une société)</t>
  </si>
  <si>
    <t>Portion du déboursé qui est payé d'avance (non déductible)</t>
  </si>
  <si>
    <t>5 029 $ x 9 mois / 12 mois =</t>
  </si>
  <si>
    <t>Note 2</t>
  </si>
  <si>
    <t>La provision n'est pas raisonnable et conséquemment n'est pas déductible si elle est déterminée autrement que par une analyse compte par compte.</t>
  </si>
  <si>
    <t>Note 3</t>
  </si>
  <si>
    <t xml:space="preserve">L'allocation payée pour l'usage des automobiles des employés dépasse le montant maximim </t>
  </si>
  <si>
    <t>déductible prescrit par la Loi.  La portion excédentaire devient donc non déductible.</t>
  </si>
  <si>
    <t>Allocation totale payée</t>
  </si>
  <si>
    <t>allocation totale</t>
  </si>
  <si>
    <t>moins: Allocation maximale déductible :</t>
  </si>
  <si>
    <t>1 863 $ / 0,75 $ payé par KM = 2 484 KM parcourus</t>
  </si>
  <si>
    <t>0,58 $ / KM (max. déductible) x 2 484 KM parcourus =</t>
  </si>
  <si>
    <t>portion déd.</t>
  </si>
  <si>
    <t>Allocation excédentaire non déductible</t>
  </si>
  <si>
    <t>Note 4</t>
  </si>
  <si>
    <t>En plus de voir la dépense non déductible du revenu d'entreprise pour la société,</t>
  </si>
  <si>
    <t xml:space="preserve">l'actionnaire devrait inclure ce montant à son revenu à titre </t>
  </si>
  <si>
    <t>d'avantage conféré à l'actionnaire.</t>
  </si>
  <si>
    <t xml:space="preserve">RI = </t>
  </si>
  <si>
    <t>(2 sociétés associées à Frontenac)</t>
  </si>
  <si>
    <t>..3 déductions possibles.</t>
  </si>
  <si>
    <t>Sommaire des revenus de placements</t>
  </si>
  <si>
    <t>....Quelle est sa composante de revenu d'entreprise?</t>
  </si>
  <si>
    <t>Partie 1 (15-20 min.)</t>
  </si>
  <si>
    <t>Partie 2 (20-25 min.)</t>
  </si>
  <si>
    <t>Partie 3 (20-25 min.)</t>
  </si>
  <si>
    <t>300 000 $
ou plus</t>
  </si>
  <si>
    <t>..Quel est le montant optimal de plafond des affaires
  à attribuer à Frontenac Inc.?</t>
  </si>
  <si>
    <t>2 sociétés associées avec Frontenac</t>
  </si>
  <si>
    <t xml:space="preserve">TOTAL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</si>
</sst>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$&quot;_);\(#,##0\ &quot;$&quot;\)"/>
    <numFmt numFmtId="44" formatCode="_ * #,##0.00_)\ &quot;$&quot;_ ;_ * \(#,##0.00\)\ &quot;$&quot;_ ;_ * &quot;-&quot;??_)\ &quot;$&quot;_ ;_ @_ "/>
  </numFmts>
  <fonts count="14" x14ac:knownFonts="1">
    <font>
      <sz val="11"/>
      <name val="Bookman Old Style"/>
    </font>
    <font>
      <sz val="11"/>
      <name val="Bookman Old Style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u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143">
    <xf numFmtId="0" fontId="0" fillId="0" borderId="0" xfId="0"/>
    <xf numFmtId="0" fontId="2" fillId="0" borderId="0" xfId="0" applyFont="1"/>
    <xf numFmtId="5" fontId="2" fillId="0" borderId="0" xfId="1" applyNumberFormat="1" applyFont="1"/>
    <xf numFmtId="0" fontId="4" fillId="0" borderId="0" xfId="0" applyFont="1" applyAlignment="1">
      <alignment horizontal="center"/>
    </xf>
    <xf numFmtId="5" fontId="2" fillId="0" borderId="0" xfId="2" applyNumberFormat="1" applyFont="1"/>
    <xf numFmtId="0" fontId="6" fillId="0" borderId="0" xfId="0" applyFont="1"/>
    <xf numFmtId="5" fontId="7" fillId="0" borderId="0" xfId="2" applyNumberFormat="1" applyFont="1"/>
    <xf numFmtId="0" fontId="8" fillId="0" borderId="0" xfId="0" applyFont="1"/>
    <xf numFmtId="0" fontId="9" fillId="0" borderId="0" xfId="0" applyFont="1"/>
    <xf numFmtId="5" fontId="9" fillId="0" borderId="0" xfId="1" applyNumberFormat="1" applyFont="1"/>
    <xf numFmtId="5" fontId="9" fillId="0" borderId="0" xfId="1" applyNumberFormat="1" applyFont="1" applyBorder="1"/>
    <xf numFmtId="5" fontId="2" fillId="0" borderId="1" xfId="2" applyNumberFormat="1" applyFont="1" applyBorder="1"/>
    <xf numFmtId="5" fontId="2" fillId="0" borderId="2" xfId="1" applyNumberFormat="1" applyFont="1" applyBorder="1"/>
    <xf numFmtId="5" fontId="3" fillId="0" borderId="0" xfId="2" applyNumberFormat="1" applyFont="1"/>
    <xf numFmtId="5" fontId="2" fillId="0" borderId="0" xfId="1" applyNumberFormat="1" applyFont="1" applyBorder="1"/>
    <xf numFmtId="5" fontId="10" fillId="0" borderId="0" xfId="2" applyNumberFormat="1" applyFont="1"/>
    <xf numFmtId="0" fontId="2" fillId="0" borderId="0" xfId="0" applyFont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5" fontId="2" fillId="0" borderId="10" xfId="2" applyNumberFormat="1" applyFont="1" applyBorder="1"/>
    <xf numFmtId="5" fontId="11" fillId="0" borderId="0" xfId="1" applyNumberFormat="1" applyFont="1"/>
    <xf numFmtId="5" fontId="2" fillId="2" borderId="0" xfId="2" applyNumberFormat="1" applyFont="1" applyFill="1"/>
    <xf numFmtId="0" fontId="11" fillId="0" borderId="0" xfId="0" applyFont="1"/>
    <xf numFmtId="5" fontId="11" fillId="0" borderId="0" xfId="2" applyNumberFormat="1" applyFont="1"/>
    <xf numFmtId="5" fontId="2" fillId="3" borderId="0" xfId="2" applyNumberFormat="1" applyFont="1" applyFill="1"/>
    <xf numFmtId="5" fontId="2" fillId="4" borderId="11" xfId="0" applyNumberFormat="1" applyFont="1" applyFill="1" applyBorder="1"/>
    <xf numFmtId="37" fontId="11" fillId="0" borderId="0" xfId="1" applyNumberFormat="1" applyFont="1" applyAlignment="1">
      <alignment horizontal="left"/>
    </xf>
    <xf numFmtId="5" fontId="2" fillId="4" borderId="12" xfId="2" applyNumberFormat="1" applyFont="1" applyFill="1" applyBorder="1"/>
    <xf numFmtId="5" fontId="2" fillId="0" borderId="12" xfId="2" applyNumberFormat="1" applyFont="1" applyBorder="1"/>
    <xf numFmtId="0" fontId="12" fillId="0" borderId="0" xfId="0" applyFont="1"/>
    <xf numFmtId="5" fontId="13" fillId="0" borderId="0" xfId="2" quotePrefix="1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horizontal="center"/>
    </xf>
    <xf numFmtId="9" fontId="2" fillId="0" borderId="0" xfId="0" quotePrefix="1" applyNumberFormat="1" applyFont="1" applyAlignment="1">
      <alignment horizontal="left"/>
    </xf>
    <xf numFmtId="5" fontId="3" fillId="0" borderId="0" xfId="2" applyNumberFormat="1" applyFont="1" applyAlignment="1">
      <alignment horizontal="right"/>
    </xf>
    <xf numFmtId="5" fontId="3" fillId="0" borderId="13" xfId="2" applyNumberFormat="1" applyFont="1" applyBorder="1"/>
    <xf numFmtId="5" fontId="2" fillId="0" borderId="1" xfId="1" applyNumberFormat="1" applyFont="1" applyBorder="1" applyAlignment="1">
      <alignment horizontal="right"/>
    </xf>
    <xf numFmtId="5" fontId="2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5" fontId="3" fillId="0" borderId="2" xfId="1" applyNumberFormat="1" applyFont="1" applyBorder="1"/>
    <xf numFmtId="5" fontId="2" fillId="0" borderId="0" xfId="0" applyNumberFormat="1" applyFont="1" applyAlignment="1">
      <alignment wrapText="1"/>
    </xf>
    <xf numFmtId="5" fontId="6" fillId="0" borderId="0" xfId="0" applyNumberFormat="1" applyFont="1"/>
    <xf numFmtId="5" fontId="2" fillId="0" borderId="0" xfId="0" applyNumberFormat="1" applyFont="1"/>
    <xf numFmtId="5" fontId="2" fillId="0" borderId="0" xfId="0" applyNumberFormat="1" applyFont="1" applyAlignment="1">
      <alignment horizontal="right"/>
    </xf>
    <xf numFmtId="5" fontId="10" fillId="0" borderId="0" xfId="0" applyNumberFormat="1" applyFont="1"/>
    <xf numFmtId="5" fontId="2" fillId="6" borderId="0" xfId="0" applyNumberFormat="1" applyFont="1" applyFill="1"/>
    <xf numFmtId="5" fontId="2" fillId="5" borderId="3" xfId="2" applyNumberFormat="1" applyFont="1" applyFill="1" applyBorder="1"/>
    <xf numFmtId="5" fontId="2" fillId="5" borderId="4" xfId="2" applyNumberFormat="1" applyFont="1" applyFill="1" applyBorder="1"/>
    <xf numFmtId="5" fontId="2" fillId="5" borderId="5" xfId="0" applyNumberFormat="1" applyFont="1" applyFill="1" applyBorder="1"/>
    <xf numFmtId="0" fontId="2" fillId="5" borderId="6" xfId="0" applyFont="1" applyFill="1" applyBorder="1"/>
    <xf numFmtId="5" fontId="2" fillId="5" borderId="0" xfId="2" applyNumberFormat="1" applyFont="1" applyFill="1"/>
    <xf numFmtId="5" fontId="2" fillId="5" borderId="7" xfId="0" applyNumberFormat="1" applyFont="1" applyFill="1" applyBorder="1"/>
    <xf numFmtId="5" fontId="11" fillId="0" borderId="0" xfId="0" applyNumberFormat="1" applyFont="1"/>
    <xf numFmtId="5" fontId="2" fillId="5" borderId="9" xfId="2" applyNumberFormat="1" applyFont="1" applyFill="1" applyBorder="1"/>
    <xf numFmtId="5" fontId="2" fillId="5" borderId="9" xfId="2" applyNumberFormat="1" applyFont="1" applyFill="1" applyBorder="1" applyAlignment="1">
      <alignment horizontal="right"/>
    </xf>
    <xf numFmtId="5" fontId="2" fillId="0" borderId="2" xfId="0" applyNumberFormat="1" applyFont="1" applyBorder="1"/>
    <xf numFmtId="5" fontId="11" fillId="0" borderId="0" xfId="0" quotePrefix="1" applyNumberFormat="1" applyFont="1"/>
    <xf numFmtId="0" fontId="11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5" fontId="11" fillId="0" borderId="0" xfId="0" applyNumberFormat="1" applyFont="1" applyAlignment="1">
      <alignment horizontal="center"/>
    </xf>
    <xf numFmtId="5" fontId="11" fillId="0" borderId="0" xfId="0" applyNumberFormat="1" applyFont="1" applyAlignment="1">
      <alignment horizontal="right"/>
    </xf>
    <xf numFmtId="5" fontId="2" fillId="0" borderId="15" xfId="2" applyNumberFormat="1" applyFont="1" applyBorder="1"/>
    <xf numFmtId="5" fontId="2" fillId="0" borderId="15" xfId="2" applyNumberFormat="1" applyFont="1" applyBorder="1" applyAlignment="1">
      <alignment horizontal="left"/>
    </xf>
    <xf numFmtId="5" fontId="2" fillId="7" borderId="0" xfId="0" applyNumberFormat="1" applyFont="1" applyFill="1"/>
    <xf numFmtId="5" fontId="2" fillId="8" borderId="0" xfId="0" applyNumberFormat="1" applyFont="1" applyFill="1"/>
    <xf numFmtId="0" fontId="2" fillId="0" borderId="0" xfId="0" applyFont="1" applyAlignment="1">
      <alignment horizontal="left" vertical="top" wrapText="1"/>
    </xf>
    <xf numFmtId="5" fontId="6" fillId="0" borderId="0" xfId="2" applyNumberFormat="1" applyFont="1"/>
    <xf numFmtId="5" fontId="5" fillId="0" borderId="0" xfId="2" applyNumberFormat="1"/>
    <xf numFmtId="5" fontId="11" fillId="0" borderId="0" xfId="2" applyNumberFormat="1" applyFont="1" applyAlignment="1">
      <alignment horizontal="right"/>
    </xf>
    <xf numFmtId="0" fontId="2" fillId="0" borderId="0" xfId="0" applyFont="1" applyAlignment="1">
      <alignment horizontal="right"/>
    </xf>
    <xf numFmtId="5" fontId="2" fillId="5" borderId="16" xfId="0" applyNumberFormat="1" applyFont="1" applyFill="1" applyBorder="1"/>
    <xf numFmtId="0" fontId="2" fillId="5" borderId="4" xfId="0" applyFont="1" applyFill="1" applyBorder="1"/>
    <xf numFmtId="0" fontId="2" fillId="5" borderId="0" xfId="0" applyFont="1" applyFill="1"/>
    <xf numFmtId="5" fontId="2" fillId="5" borderId="8" xfId="2" applyNumberFormat="1" applyFont="1" applyFill="1" applyBorder="1" applyAlignment="1">
      <alignment horizontal="left"/>
    </xf>
    <xf numFmtId="0" fontId="2" fillId="5" borderId="9" xfId="0" applyFont="1" applyFill="1" applyBorder="1"/>
    <xf numFmtId="5" fontId="2" fillId="5" borderId="17" xfId="0" applyNumberFormat="1" applyFont="1" applyFill="1" applyBorder="1"/>
    <xf numFmtId="5" fontId="2" fillId="0" borderId="18" xfId="1" applyNumberFormat="1" applyFont="1" applyBorder="1"/>
    <xf numFmtId="5" fontId="2" fillId="0" borderId="19" xfId="1" applyNumberFormat="1" applyFont="1" applyBorder="1"/>
    <xf numFmtId="5" fontId="2" fillId="0" borderId="20" xfId="1" applyNumberFormat="1" applyFont="1" applyBorder="1"/>
    <xf numFmtId="5" fontId="2" fillId="0" borderId="19" xfId="1" applyNumberFormat="1" applyFont="1" applyFill="1" applyBorder="1"/>
    <xf numFmtId="5" fontId="3" fillId="0" borderId="21" xfId="1" applyNumberFormat="1" applyFont="1" applyBorder="1"/>
    <xf numFmtId="5" fontId="2" fillId="0" borderId="22" xfId="1" applyNumberFormat="1" applyFont="1" applyBorder="1"/>
    <xf numFmtId="5" fontId="2" fillId="5" borderId="0" xfId="0" applyNumberFormat="1" applyFont="1" applyFill="1"/>
    <xf numFmtId="5" fontId="11" fillId="0" borderId="19" xfId="1" applyNumberFormat="1" applyFont="1" applyBorder="1"/>
    <xf numFmtId="0" fontId="11" fillId="0" borderId="0" xfId="0" applyFont="1" applyAlignment="1">
      <alignment horizontal="left"/>
    </xf>
    <xf numFmtId="0" fontId="2" fillId="5" borderId="3" xfId="0" applyFont="1" applyFill="1" applyBorder="1"/>
    <xf numFmtId="5" fontId="2" fillId="5" borderId="4" xfId="0" applyNumberFormat="1" applyFont="1" applyFill="1" applyBorder="1"/>
    <xf numFmtId="0" fontId="2" fillId="5" borderId="6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5" fontId="2" fillId="5" borderId="9" xfId="0" applyNumberFormat="1" applyFont="1" applyFill="1" applyBorder="1"/>
    <xf numFmtId="5" fontId="2" fillId="0" borderId="7" xfId="1" applyNumberFormat="1" applyFont="1" applyBorder="1"/>
    <xf numFmtId="5" fontId="10" fillId="6" borderId="0" xfId="2" applyNumberFormat="1" applyFont="1" applyFill="1"/>
    <xf numFmtId="5" fontId="2" fillId="6" borderId="0" xfId="2" applyNumberFormat="1" applyFont="1" applyFill="1"/>
    <xf numFmtId="0" fontId="11" fillId="6" borderId="0" xfId="0" applyFont="1" applyFill="1"/>
    <xf numFmtId="0" fontId="2" fillId="6" borderId="0" xfId="0" applyFont="1" applyFill="1"/>
    <xf numFmtId="5" fontId="7" fillId="0" borderId="0" xfId="0" applyNumberFormat="1" applyFont="1" applyAlignment="1">
      <alignment horizontal="left"/>
    </xf>
    <xf numFmtId="0" fontId="10" fillId="0" borderId="0" xfId="0" applyFont="1"/>
    <xf numFmtId="5" fontId="6" fillId="2" borderId="23" xfId="2" applyNumberFormat="1" applyFont="1" applyFill="1" applyBorder="1"/>
    <xf numFmtId="5" fontId="5" fillId="2" borderId="24" xfId="2" applyNumberFormat="1" applyFill="1" applyBorder="1"/>
    <xf numFmtId="0" fontId="0" fillId="2" borderId="25" xfId="0" applyFill="1" applyBorder="1"/>
    <xf numFmtId="5" fontId="5" fillId="2" borderId="26" xfId="2" applyNumberFormat="1" applyFill="1" applyBorder="1"/>
    <xf numFmtId="5" fontId="5" fillId="2" borderId="0" xfId="2" applyNumberFormat="1" applyFill="1"/>
    <xf numFmtId="0" fontId="0" fillId="2" borderId="27" xfId="0" applyFill="1" applyBorder="1"/>
    <xf numFmtId="5" fontId="3" fillId="2" borderId="26" xfId="2" applyNumberFormat="1" applyFont="1" applyFill="1" applyBorder="1"/>
    <xf numFmtId="0" fontId="2" fillId="2" borderId="0" xfId="0" applyFont="1" applyFill="1"/>
    <xf numFmtId="5" fontId="3" fillId="2" borderId="27" xfId="2" applyNumberFormat="1" applyFont="1" applyFill="1" applyBorder="1"/>
    <xf numFmtId="5" fontId="5" fillId="2" borderId="28" xfId="2" applyNumberFormat="1" applyFill="1" applyBorder="1"/>
    <xf numFmtId="5" fontId="5" fillId="2" borderId="29" xfId="2" applyNumberFormat="1" applyFill="1" applyBorder="1"/>
    <xf numFmtId="0" fontId="2" fillId="2" borderId="29" xfId="0" applyFont="1" applyFill="1" applyBorder="1"/>
    <xf numFmtId="5" fontId="3" fillId="2" borderId="29" xfId="2" applyNumberFormat="1" applyFont="1" applyFill="1" applyBorder="1" applyAlignment="1">
      <alignment horizontal="right"/>
    </xf>
    <xf numFmtId="5" fontId="3" fillId="2" borderId="30" xfId="2" applyNumberFormat="1" applyFont="1" applyFill="1" applyBorder="1"/>
    <xf numFmtId="5" fontId="3" fillId="0" borderId="21" xfId="1" applyNumberFormat="1" applyFont="1" applyFill="1" applyBorder="1"/>
    <xf numFmtId="0" fontId="3" fillId="9" borderId="0" xfId="0" applyFont="1" applyFill="1" applyAlignment="1">
      <alignment horizontal="center"/>
    </xf>
    <xf numFmtId="5" fontId="2" fillId="10" borderId="0" xfId="1" applyNumberFormat="1" applyFont="1" applyFill="1" applyBorder="1" applyAlignment="1">
      <alignment vertical="center"/>
    </xf>
    <xf numFmtId="5" fontId="2" fillId="9" borderId="0" xfId="1" quotePrefix="1" applyNumberFormat="1" applyFont="1" applyFill="1" applyBorder="1" applyAlignment="1">
      <alignment vertical="center"/>
    </xf>
    <xf numFmtId="5" fontId="3" fillId="10" borderId="31" xfId="1" applyNumberFormat="1" applyFont="1" applyFill="1" applyBorder="1" applyAlignment="1">
      <alignment vertical="center"/>
    </xf>
    <xf numFmtId="0" fontId="2" fillId="9" borderId="0" xfId="0" applyFont="1" applyFill="1" applyAlignment="1">
      <alignment horizontal="right"/>
    </xf>
    <xf numFmtId="5" fontId="3" fillId="9" borderId="31" xfId="1" applyNumberFormat="1" applyFont="1" applyFill="1" applyBorder="1" applyAlignment="1">
      <alignment vertical="center"/>
    </xf>
    <xf numFmtId="0" fontId="3" fillId="11" borderId="0" xfId="0" applyFont="1" applyFill="1" applyAlignment="1">
      <alignment horizontal="center"/>
    </xf>
    <xf numFmtId="5" fontId="3" fillId="11" borderId="31" xfId="1" applyNumberFormat="1" applyFont="1" applyFill="1" applyBorder="1" applyAlignment="1">
      <alignment vertical="center"/>
    </xf>
    <xf numFmtId="0" fontId="2" fillId="11" borderId="0" xfId="0" applyFont="1" applyFill="1"/>
    <xf numFmtId="5" fontId="3" fillId="11" borderId="31" xfId="1" applyNumberFormat="1" applyFont="1" applyFill="1" applyBorder="1" applyAlignment="1">
      <alignment horizontal="right" vertical="center" wrapText="1"/>
    </xf>
    <xf numFmtId="0" fontId="3" fillId="11" borderId="0" xfId="0" applyFont="1" applyFill="1" applyAlignment="1">
      <alignment horizontal="right"/>
    </xf>
    <xf numFmtId="0" fontId="2" fillId="9" borderId="0" xfId="0" applyFont="1" applyFill="1" applyAlignment="1">
      <alignment horizontal="left"/>
    </xf>
    <xf numFmtId="5" fontId="3" fillId="11" borderId="0" xfId="1" applyNumberFormat="1" applyFont="1" applyFill="1" applyBorder="1" applyAlignment="1">
      <alignment vertical="center"/>
    </xf>
    <xf numFmtId="0" fontId="3" fillId="11" borderId="17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2" fillId="11" borderId="32" xfId="0" applyFont="1" applyFill="1" applyBorder="1"/>
    <xf numFmtId="5" fontId="2" fillId="11" borderId="16" xfId="1" applyNumberFormat="1" applyFont="1" applyFill="1" applyBorder="1" applyAlignment="1">
      <alignment vertical="center"/>
    </xf>
    <xf numFmtId="5" fontId="2" fillId="11" borderId="16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5" fontId="2" fillId="0" borderId="0" xfId="0" applyNumberFormat="1" applyFont="1" applyAlignment="1">
      <alignment horizontal="left" wrapText="1"/>
    </xf>
    <xf numFmtId="0" fontId="2" fillId="7" borderId="0" xfId="0" applyFont="1" applyFill="1" applyAlignment="1">
      <alignment horizontal="left" vertical="center" wrapText="1"/>
    </xf>
    <xf numFmtId="0" fontId="2" fillId="7" borderId="14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2" fillId="11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3">
    <cellStyle name="Monétaire" xfId="1" builtinId="4"/>
    <cellStyle name="Normal" xfId="0" builtinId="0"/>
    <cellStyle name="Normal_H2005 - Étude de cas - Sport au Max Inc. - Solution" xfId="2" xr:uid="{00000000-0005-0000-0000-000002000000}"/>
  </cellStyles>
  <dxfs count="0"/>
  <tableStyles count="0" defaultTableStyle="TableStyleMedium9" defaultPivotStyle="PivotStyleLight16"/>
  <colors>
    <mruColors>
      <color rgb="FFB9CD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514987</xdr:colOff>
      <xdr:row>5</xdr:row>
      <xdr:rowOff>79616</xdr:rowOff>
    </xdr:from>
    <xdr:to>
      <xdr:col>4</xdr:col>
      <xdr:colOff>39414</xdr:colOff>
      <xdr:row>7</xdr:row>
      <xdr:rowOff>183931</xdr:rowOff>
    </xdr:to>
    <xdr:sp macro="" textlink="">
      <xdr:nvSpPr>
        <xdr:cNvPr id="17" name="Rectangle 30">
          <a:extLst>
            <a:ext uri="{FF2B5EF4-FFF2-40B4-BE49-F238E27FC236}">
              <a16:creationId xmlns:a16="http://schemas.microsoft.com/office/drawing/2014/main" id="{37C8F2A7-5C1C-4BAA-8AEB-6BD3196204F8}"/>
            </a:ext>
          </a:extLst>
        </xdr:cNvPr>
        <xdr:cNvSpPr>
          <a:spLocks noChangeArrowheads="1"/>
        </xdr:cNvSpPr>
      </xdr:nvSpPr>
      <xdr:spPr bwMode="auto">
        <a:xfrm>
          <a:off x="2170366" y="1794116"/>
          <a:ext cx="1199514" cy="48531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Frontenac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SPCC)</a:t>
          </a:r>
        </a:p>
      </xdr:txBody>
    </xdr:sp>
    <xdr:clientData/>
  </xdr:twoCellAnchor>
  <xdr:twoCellAnchor>
    <xdr:from>
      <xdr:col>0</xdr:col>
      <xdr:colOff>81435</xdr:colOff>
      <xdr:row>11</xdr:row>
      <xdr:rowOff>7357</xdr:rowOff>
    </xdr:from>
    <xdr:to>
      <xdr:col>1</xdr:col>
      <xdr:colOff>748863</xdr:colOff>
      <xdr:row>13</xdr:row>
      <xdr:rowOff>111672</xdr:rowOff>
    </xdr:to>
    <xdr:sp macro="" textlink="">
      <xdr:nvSpPr>
        <xdr:cNvPr id="46" name="Rectangle 30">
          <a:extLst>
            <a:ext uri="{FF2B5EF4-FFF2-40B4-BE49-F238E27FC236}">
              <a16:creationId xmlns:a16="http://schemas.microsoft.com/office/drawing/2014/main" id="{FDBF054E-1B14-481A-BBB1-AB7751DE3BF8}"/>
            </a:ext>
          </a:extLst>
        </xdr:cNvPr>
        <xdr:cNvSpPr>
          <a:spLocks noChangeArrowheads="1"/>
        </xdr:cNvSpPr>
      </xdr:nvSpPr>
      <xdr:spPr bwMode="auto">
        <a:xfrm>
          <a:off x="81435" y="2864857"/>
          <a:ext cx="1199514" cy="48531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CLO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SCI)</a:t>
          </a:r>
        </a:p>
      </xdr:txBody>
    </xdr:sp>
    <xdr:clientData/>
  </xdr:twoCellAnchor>
  <xdr:twoCellAnchor>
    <xdr:from>
      <xdr:col>4</xdr:col>
      <xdr:colOff>907482</xdr:colOff>
      <xdr:row>11</xdr:row>
      <xdr:rowOff>7357</xdr:rowOff>
    </xdr:from>
    <xdr:to>
      <xdr:col>6</xdr:col>
      <xdr:colOff>20939</xdr:colOff>
      <xdr:row>13</xdr:row>
      <xdr:rowOff>111672</xdr:rowOff>
    </xdr:to>
    <xdr:sp macro="" textlink="">
      <xdr:nvSpPr>
        <xdr:cNvPr id="47" name="Rectangle 30">
          <a:extLst>
            <a:ext uri="{FF2B5EF4-FFF2-40B4-BE49-F238E27FC236}">
              <a16:creationId xmlns:a16="http://schemas.microsoft.com/office/drawing/2014/main" id="{33778505-8810-40A2-B258-0836E07C8ABE}"/>
            </a:ext>
          </a:extLst>
        </xdr:cNvPr>
        <xdr:cNvSpPr>
          <a:spLocks noChangeArrowheads="1"/>
        </xdr:cNvSpPr>
      </xdr:nvSpPr>
      <xdr:spPr bwMode="auto">
        <a:xfrm>
          <a:off x="4241232" y="2864857"/>
          <a:ext cx="1203004" cy="4853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Publix US Corp.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(pas une SCI)</a:t>
          </a:r>
        </a:p>
      </xdr:txBody>
    </xdr:sp>
    <xdr:clientData/>
  </xdr:twoCellAnchor>
  <xdr:twoCellAnchor>
    <xdr:from>
      <xdr:col>3</xdr:col>
      <xdr:colOff>655049</xdr:colOff>
      <xdr:row>13</xdr:row>
      <xdr:rowOff>119886</xdr:rowOff>
    </xdr:from>
    <xdr:to>
      <xdr:col>3</xdr:col>
      <xdr:colOff>1172765</xdr:colOff>
      <xdr:row>15</xdr:row>
      <xdr:rowOff>41058</xdr:rowOff>
    </xdr:to>
    <xdr:sp macro="" textlink="">
      <xdr:nvSpPr>
        <xdr:cNvPr id="51" name="ZoneTexte 50">
          <a:extLst>
            <a:ext uri="{FF2B5EF4-FFF2-40B4-BE49-F238E27FC236}">
              <a16:creationId xmlns:a16="http://schemas.microsoft.com/office/drawing/2014/main" id="{46A8C36A-EE14-4BF8-BFEF-7BE9578EA4D8}"/>
            </a:ext>
          </a:extLst>
        </xdr:cNvPr>
        <xdr:cNvSpPr txBox="1"/>
      </xdr:nvSpPr>
      <xdr:spPr>
        <a:xfrm>
          <a:off x="2310018" y="3358386"/>
          <a:ext cx="517716" cy="302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5 %</a:t>
          </a:r>
        </a:p>
      </xdr:txBody>
    </xdr:sp>
    <xdr:clientData/>
  </xdr:twoCellAnchor>
  <xdr:twoCellAnchor>
    <xdr:from>
      <xdr:col>1</xdr:col>
      <xdr:colOff>910357</xdr:colOff>
      <xdr:row>11</xdr:row>
      <xdr:rowOff>7357</xdr:rowOff>
    </xdr:from>
    <xdr:to>
      <xdr:col>3</xdr:col>
      <xdr:colOff>986578</xdr:colOff>
      <xdr:row>13</xdr:row>
      <xdr:rowOff>111672</xdr:rowOff>
    </xdr:to>
    <xdr:sp macro="" textlink="">
      <xdr:nvSpPr>
        <xdr:cNvPr id="48" name="Rectangle 30">
          <a:extLst>
            <a:ext uri="{FF2B5EF4-FFF2-40B4-BE49-F238E27FC236}">
              <a16:creationId xmlns:a16="http://schemas.microsoft.com/office/drawing/2014/main" id="{D0BD0C8E-8162-4DB9-BA17-D2B50B4D1F67}"/>
            </a:ext>
          </a:extLst>
        </xdr:cNvPr>
        <xdr:cNvSpPr>
          <a:spLocks noChangeArrowheads="1"/>
        </xdr:cNvSpPr>
      </xdr:nvSpPr>
      <xdr:spPr bwMode="auto">
        <a:xfrm>
          <a:off x="1446138" y="2864857"/>
          <a:ext cx="1195409" cy="4853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Trans99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SCI)</a:t>
          </a:r>
        </a:p>
      </xdr:txBody>
    </xdr:sp>
    <xdr:clientData/>
  </xdr:twoCellAnchor>
  <xdr:twoCellAnchor>
    <xdr:from>
      <xdr:col>3</xdr:col>
      <xdr:colOff>1185022</xdr:colOff>
      <xdr:row>11</xdr:row>
      <xdr:rowOff>7357</xdr:rowOff>
    </xdr:from>
    <xdr:to>
      <xdr:col>4</xdr:col>
      <xdr:colOff>709449</xdr:colOff>
      <xdr:row>13</xdr:row>
      <xdr:rowOff>111672</xdr:rowOff>
    </xdr:to>
    <xdr:sp macro="" textlink="">
      <xdr:nvSpPr>
        <xdr:cNvPr id="49" name="Rectangle 30">
          <a:extLst>
            <a:ext uri="{FF2B5EF4-FFF2-40B4-BE49-F238E27FC236}">
              <a16:creationId xmlns:a16="http://schemas.microsoft.com/office/drawing/2014/main" id="{99A6E9E0-7F64-461E-9B81-040602D050EA}"/>
            </a:ext>
          </a:extLst>
        </xdr:cNvPr>
        <xdr:cNvSpPr>
          <a:spLocks noChangeArrowheads="1"/>
        </xdr:cNvSpPr>
      </xdr:nvSpPr>
      <xdr:spPr bwMode="auto">
        <a:xfrm>
          <a:off x="2840401" y="2864857"/>
          <a:ext cx="1199514" cy="4853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Parent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SCI)</a:t>
          </a:r>
        </a:p>
      </xdr:txBody>
    </xdr:sp>
    <xdr:clientData/>
  </xdr:twoCellAnchor>
  <xdr:twoCellAnchor>
    <xdr:from>
      <xdr:col>3</xdr:col>
      <xdr:colOff>326191</xdr:colOff>
      <xdr:row>15</xdr:row>
      <xdr:rowOff>32845</xdr:rowOff>
    </xdr:from>
    <xdr:to>
      <xdr:col>4</xdr:col>
      <xdr:colOff>142260</xdr:colOff>
      <xdr:row>17</xdr:row>
      <xdr:rowOff>177362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40359386-20A2-4AA5-93DB-161E796E55A6}"/>
            </a:ext>
          </a:extLst>
        </xdr:cNvPr>
        <xdr:cNvSpPr/>
      </xdr:nvSpPr>
      <xdr:spPr>
        <a:xfrm>
          <a:off x="1981160" y="3652345"/>
          <a:ext cx="1494850" cy="525517"/>
        </a:xfrm>
        <a:prstGeom prst="ellipse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A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DELTA</a:t>
          </a:r>
          <a:r>
            <a:rPr lang="fr-CA" sz="12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senc.</a:t>
          </a:r>
          <a:endParaRPr lang="fr-CA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1070741</xdr:colOff>
      <xdr:row>7</xdr:row>
      <xdr:rowOff>183930</xdr:rowOff>
    </xdr:from>
    <xdr:to>
      <xdr:col>3</xdr:col>
      <xdr:colOff>1070741</xdr:colOff>
      <xdr:row>15</xdr:row>
      <xdr:rowOff>29765</xdr:rowOff>
    </xdr:to>
    <xdr:sp macro="" textlink="">
      <xdr:nvSpPr>
        <xdr:cNvPr id="50" name="Line 42">
          <a:extLst>
            <a:ext uri="{FF2B5EF4-FFF2-40B4-BE49-F238E27FC236}">
              <a16:creationId xmlns:a16="http://schemas.microsoft.com/office/drawing/2014/main" id="{C347C275-DAF1-4BA4-BA2D-0A5B60856828}"/>
            </a:ext>
          </a:extLst>
        </xdr:cNvPr>
        <xdr:cNvSpPr>
          <a:spLocks noChangeShapeType="1"/>
        </xdr:cNvSpPr>
      </xdr:nvSpPr>
      <xdr:spPr bwMode="auto">
        <a:xfrm flipH="1">
          <a:off x="2725710" y="2279430"/>
          <a:ext cx="0" cy="136983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518128</xdr:colOff>
      <xdr:row>2</xdr:row>
      <xdr:rowOff>0</xdr:rowOff>
    </xdr:from>
    <xdr:to>
      <xdr:col>4</xdr:col>
      <xdr:colOff>41747</xdr:colOff>
      <xdr:row>3</xdr:row>
      <xdr:rowOff>58920</xdr:rowOff>
    </xdr:to>
    <xdr:sp macro="" textlink="">
      <xdr:nvSpPr>
        <xdr:cNvPr id="52" name="ZoneTexte 51">
          <a:extLst>
            <a:ext uri="{FF2B5EF4-FFF2-40B4-BE49-F238E27FC236}">
              <a16:creationId xmlns:a16="http://schemas.microsoft.com/office/drawing/2014/main" id="{D96575F5-807F-4469-9076-BA27B493CC17}"/>
            </a:ext>
          </a:extLst>
        </xdr:cNvPr>
        <xdr:cNvSpPr txBox="1"/>
      </xdr:nvSpPr>
      <xdr:spPr>
        <a:xfrm>
          <a:off x="2173097" y="1090248"/>
          <a:ext cx="1202400" cy="302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Éric Simard</a:t>
          </a:r>
        </a:p>
      </xdr:txBody>
    </xdr:sp>
    <xdr:clientData/>
  </xdr:twoCellAnchor>
  <xdr:twoCellAnchor>
    <xdr:from>
      <xdr:col>4</xdr:col>
      <xdr:colOff>235191</xdr:colOff>
      <xdr:row>5</xdr:row>
      <xdr:rowOff>79616</xdr:rowOff>
    </xdr:from>
    <xdr:to>
      <xdr:col>5</xdr:col>
      <xdr:colOff>613172</xdr:colOff>
      <xdr:row>7</xdr:row>
      <xdr:rowOff>183931</xdr:rowOff>
    </xdr:to>
    <xdr:sp macro="" textlink="">
      <xdr:nvSpPr>
        <xdr:cNvPr id="53" name="Rectangle 30">
          <a:extLst>
            <a:ext uri="{FF2B5EF4-FFF2-40B4-BE49-F238E27FC236}">
              <a16:creationId xmlns:a16="http://schemas.microsoft.com/office/drawing/2014/main" id="{21C21C08-525C-43E3-A1E0-75774CA052FB}"/>
            </a:ext>
          </a:extLst>
        </xdr:cNvPr>
        <xdr:cNvSpPr>
          <a:spLocks noChangeArrowheads="1"/>
        </xdr:cNvSpPr>
      </xdr:nvSpPr>
      <xdr:spPr bwMode="auto">
        <a:xfrm>
          <a:off x="3568941" y="1794116"/>
          <a:ext cx="1294762" cy="48531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Gestion Simard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SPCC)</a:t>
          </a:r>
        </a:p>
      </xdr:txBody>
    </xdr:sp>
    <xdr:clientData/>
  </xdr:twoCellAnchor>
  <xdr:twoCellAnchor>
    <xdr:from>
      <xdr:col>3</xdr:col>
      <xdr:colOff>1116591</xdr:colOff>
      <xdr:row>3</xdr:row>
      <xdr:rowOff>11296</xdr:rowOff>
    </xdr:from>
    <xdr:to>
      <xdr:col>3</xdr:col>
      <xdr:colOff>1119329</xdr:colOff>
      <xdr:row>5</xdr:row>
      <xdr:rowOff>79616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D53C50E6-D410-493C-A7FD-3573FB992B05}"/>
            </a:ext>
          </a:extLst>
        </xdr:cNvPr>
        <xdr:cNvCxnSpPr>
          <a:endCxn id="17" idx="0"/>
        </xdr:cNvCxnSpPr>
      </xdr:nvCxnSpPr>
      <xdr:spPr>
        <a:xfrm flipH="1">
          <a:off x="2771560" y="1344796"/>
          <a:ext cx="2738" cy="44932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601471</xdr:colOff>
      <xdr:row>3</xdr:row>
      <xdr:rowOff>102026</xdr:rowOff>
    </xdr:from>
    <xdr:to>
      <xdr:col>3</xdr:col>
      <xdr:colOff>1184670</xdr:colOff>
      <xdr:row>5</xdr:row>
      <xdr:rowOff>23198</xdr:rowOff>
    </xdr:to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F5BDD92F-A455-4A48-A9EE-EE63B084A76B}"/>
            </a:ext>
          </a:extLst>
        </xdr:cNvPr>
        <xdr:cNvSpPr txBox="1"/>
      </xdr:nvSpPr>
      <xdr:spPr>
        <a:xfrm>
          <a:off x="2256440" y="1435526"/>
          <a:ext cx="583199" cy="302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100 %</a:t>
          </a:r>
        </a:p>
      </xdr:txBody>
    </xdr:sp>
    <xdr:clientData/>
  </xdr:twoCellAnchor>
  <xdr:twoCellAnchor>
    <xdr:from>
      <xdr:col>3</xdr:col>
      <xdr:colOff>1119328</xdr:colOff>
      <xdr:row>3</xdr:row>
      <xdr:rowOff>11296</xdr:rowOff>
    </xdr:from>
    <xdr:to>
      <xdr:col>4</xdr:col>
      <xdr:colOff>882572</xdr:colOff>
      <xdr:row>5</xdr:row>
      <xdr:rowOff>67710</xdr:rowOff>
    </xdr:to>
    <xdr:cxnSp macro="">
      <xdr:nvCxnSpPr>
        <xdr:cNvPr id="55" name="Connecteur droit avec flèche 54">
          <a:extLst>
            <a:ext uri="{FF2B5EF4-FFF2-40B4-BE49-F238E27FC236}">
              <a16:creationId xmlns:a16="http://schemas.microsoft.com/office/drawing/2014/main" id="{954DDC30-9480-4E49-847B-780E45C3B1AB}"/>
            </a:ext>
          </a:extLst>
        </xdr:cNvPr>
        <xdr:cNvCxnSpPr/>
      </xdr:nvCxnSpPr>
      <xdr:spPr>
        <a:xfrm>
          <a:off x="2774297" y="1344796"/>
          <a:ext cx="1442025" cy="437414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1625408</xdr:colOff>
      <xdr:row>2</xdr:row>
      <xdr:rowOff>167511</xdr:rowOff>
    </xdr:from>
    <xdr:to>
      <xdr:col>4</xdr:col>
      <xdr:colOff>529826</xdr:colOff>
      <xdr:row>4</xdr:row>
      <xdr:rowOff>88683</xdr:rowOff>
    </xdr:to>
    <xdr:sp macro="" textlink="">
      <xdr:nvSpPr>
        <xdr:cNvPr id="56" name="ZoneTexte 55">
          <a:extLst>
            <a:ext uri="{FF2B5EF4-FFF2-40B4-BE49-F238E27FC236}">
              <a16:creationId xmlns:a16="http://schemas.microsoft.com/office/drawing/2014/main" id="{667E13FE-B295-448B-BA0A-B771C56378B9}"/>
            </a:ext>
          </a:extLst>
        </xdr:cNvPr>
        <xdr:cNvSpPr txBox="1"/>
      </xdr:nvSpPr>
      <xdr:spPr>
        <a:xfrm>
          <a:off x="3280377" y="1310511"/>
          <a:ext cx="583199" cy="302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100 %</a:t>
          </a:r>
        </a:p>
      </xdr:txBody>
    </xdr:sp>
    <xdr:clientData/>
  </xdr:twoCellAnchor>
  <xdr:twoCellAnchor>
    <xdr:from>
      <xdr:col>1</xdr:col>
      <xdr:colOff>147259</xdr:colOff>
      <xdr:row>7</xdr:row>
      <xdr:rowOff>183930</xdr:rowOff>
    </xdr:from>
    <xdr:to>
      <xdr:col>3</xdr:col>
      <xdr:colOff>1070741</xdr:colOff>
      <xdr:row>11</xdr:row>
      <xdr:rowOff>7357</xdr:rowOff>
    </xdr:to>
    <xdr:cxnSp macro="">
      <xdr:nvCxnSpPr>
        <xdr:cNvPr id="58" name="Connecteur droit avec flèche 57">
          <a:extLst>
            <a:ext uri="{FF2B5EF4-FFF2-40B4-BE49-F238E27FC236}">
              <a16:creationId xmlns:a16="http://schemas.microsoft.com/office/drawing/2014/main" id="{FA4538DF-C535-4C84-A0DA-EA0F9FF3DF16}"/>
            </a:ext>
          </a:extLst>
        </xdr:cNvPr>
        <xdr:cNvCxnSpPr>
          <a:stCxn id="50" idx="0"/>
          <a:endCxn id="46" idx="0"/>
        </xdr:cNvCxnSpPr>
      </xdr:nvCxnSpPr>
      <xdr:spPr>
        <a:xfrm flipH="1">
          <a:off x="683040" y="2279430"/>
          <a:ext cx="2042670" cy="585427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488364</xdr:colOff>
      <xdr:row>8</xdr:row>
      <xdr:rowOff>173463</xdr:rowOff>
    </xdr:from>
    <xdr:to>
      <xdr:col>2</xdr:col>
      <xdr:colOff>29767</xdr:colOff>
      <xdr:row>10</xdr:row>
      <xdr:rowOff>77390</xdr:rowOff>
    </xdr:to>
    <xdr:sp macro="" textlink="">
      <xdr:nvSpPr>
        <xdr:cNvPr id="59" name="ZoneTexte 58">
          <a:extLst>
            <a:ext uri="{FF2B5EF4-FFF2-40B4-BE49-F238E27FC236}">
              <a16:creationId xmlns:a16="http://schemas.microsoft.com/office/drawing/2014/main" id="{9675D3D6-E431-4082-B49B-7D647CE16EB9}"/>
            </a:ext>
          </a:extLst>
        </xdr:cNvPr>
        <xdr:cNvSpPr txBox="1"/>
      </xdr:nvSpPr>
      <xdr:spPr>
        <a:xfrm>
          <a:off x="1024145" y="2459463"/>
          <a:ext cx="529622" cy="284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60 %</a:t>
          </a:r>
        </a:p>
      </xdr:txBody>
    </xdr:sp>
    <xdr:clientData/>
  </xdr:twoCellAnchor>
  <xdr:twoCellAnchor>
    <xdr:from>
      <xdr:col>3</xdr:col>
      <xdr:colOff>1070741</xdr:colOff>
      <xdr:row>7</xdr:row>
      <xdr:rowOff>183930</xdr:rowOff>
    </xdr:from>
    <xdr:to>
      <xdr:col>5</xdr:col>
      <xdr:colOff>592203</xdr:colOff>
      <xdr:row>11</xdr:row>
      <xdr:rowOff>7357</xdr:rowOff>
    </xdr:to>
    <xdr:cxnSp macro="">
      <xdr:nvCxnSpPr>
        <xdr:cNvPr id="61" name="Connecteur droit avec flèche 60">
          <a:extLst>
            <a:ext uri="{FF2B5EF4-FFF2-40B4-BE49-F238E27FC236}">
              <a16:creationId xmlns:a16="http://schemas.microsoft.com/office/drawing/2014/main" id="{5CEDE11D-F60A-4BA9-B7A4-875ECA2AE98B}"/>
            </a:ext>
          </a:extLst>
        </xdr:cNvPr>
        <xdr:cNvCxnSpPr>
          <a:stCxn id="50" idx="0"/>
          <a:endCxn id="47" idx="0"/>
        </xdr:cNvCxnSpPr>
      </xdr:nvCxnSpPr>
      <xdr:spPr>
        <a:xfrm>
          <a:off x="2725710" y="2279430"/>
          <a:ext cx="2117024" cy="585427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762205</xdr:colOff>
      <xdr:row>9</xdr:row>
      <xdr:rowOff>822</xdr:rowOff>
    </xdr:from>
    <xdr:to>
      <xdr:col>5</xdr:col>
      <xdr:colOff>928686</xdr:colOff>
      <xdr:row>10</xdr:row>
      <xdr:rowOff>113109</xdr:rowOff>
    </xdr:to>
    <xdr:sp macro="" textlink="">
      <xdr:nvSpPr>
        <xdr:cNvPr id="62" name="ZoneTexte 61">
          <a:extLst>
            <a:ext uri="{FF2B5EF4-FFF2-40B4-BE49-F238E27FC236}">
              <a16:creationId xmlns:a16="http://schemas.microsoft.com/office/drawing/2014/main" id="{D680C426-B722-409C-9992-F60ED91161E7}"/>
            </a:ext>
          </a:extLst>
        </xdr:cNvPr>
        <xdr:cNvSpPr txBox="1"/>
      </xdr:nvSpPr>
      <xdr:spPr>
        <a:xfrm>
          <a:off x="4095955" y="2477322"/>
          <a:ext cx="1083262" cy="302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moins</a:t>
          </a:r>
          <a:r>
            <a:rPr lang="fr-CA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de 1 %</a:t>
          </a:r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1070741</xdr:colOff>
      <xdr:row>7</xdr:row>
      <xdr:rowOff>183930</xdr:rowOff>
    </xdr:from>
    <xdr:to>
      <xdr:col>4</xdr:col>
      <xdr:colOff>107845</xdr:colOff>
      <xdr:row>11</xdr:row>
      <xdr:rowOff>7357</xdr:rowOff>
    </xdr:to>
    <xdr:cxnSp macro="">
      <xdr:nvCxnSpPr>
        <xdr:cNvPr id="64" name="Connecteur droit avec flèche 63">
          <a:extLst>
            <a:ext uri="{FF2B5EF4-FFF2-40B4-BE49-F238E27FC236}">
              <a16:creationId xmlns:a16="http://schemas.microsoft.com/office/drawing/2014/main" id="{222921D0-82CF-4D5F-8931-C22AD8F45863}"/>
            </a:ext>
          </a:extLst>
        </xdr:cNvPr>
        <xdr:cNvCxnSpPr>
          <a:stCxn id="50" idx="0"/>
          <a:endCxn id="49" idx="0"/>
        </xdr:cNvCxnSpPr>
      </xdr:nvCxnSpPr>
      <xdr:spPr>
        <a:xfrm>
          <a:off x="2725710" y="2279430"/>
          <a:ext cx="715885" cy="585427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388874</xdr:colOff>
      <xdr:row>7</xdr:row>
      <xdr:rowOff>183930</xdr:rowOff>
    </xdr:from>
    <xdr:to>
      <xdr:col>3</xdr:col>
      <xdr:colOff>1070741</xdr:colOff>
      <xdr:row>11</xdr:row>
      <xdr:rowOff>7357</xdr:rowOff>
    </xdr:to>
    <xdr:cxnSp macro="">
      <xdr:nvCxnSpPr>
        <xdr:cNvPr id="66" name="Connecteur droit avec flèche 65">
          <a:extLst>
            <a:ext uri="{FF2B5EF4-FFF2-40B4-BE49-F238E27FC236}">
              <a16:creationId xmlns:a16="http://schemas.microsoft.com/office/drawing/2014/main" id="{C9CF624A-E37D-428C-9AA4-B9453B6C3284}"/>
            </a:ext>
          </a:extLst>
        </xdr:cNvPr>
        <xdr:cNvCxnSpPr>
          <a:stCxn id="50" idx="0"/>
          <a:endCxn id="48" idx="0"/>
        </xdr:cNvCxnSpPr>
      </xdr:nvCxnSpPr>
      <xdr:spPr>
        <a:xfrm flipH="1">
          <a:off x="2043843" y="2279430"/>
          <a:ext cx="681867" cy="585427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220473</xdr:colOff>
      <xdr:row>8</xdr:row>
      <xdr:rowOff>173463</xdr:rowOff>
    </xdr:from>
    <xdr:to>
      <xdr:col>3</xdr:col>
      <xdr:colOff>750095</xdr:colOff>
      <xdr:row>10</xdr:row>
      <xdr:rowOff>77390</xdr:rowOff>
    </xdr:to>
    <xdr:sp macro="" textlink="">
      <xdr:nvSpPr>
        <xdr:cNvPr id="74" name="ZoneTexte 73">
          <a:extLst>
            <a:ext uri="{FF2B5EF4-FFF2-40B4-BE49-F238E27FC236}">
              <a16:creationId xmlns:a16="http://schemas.microsoft.com/office/drawing/2014/main" id="{9C23D0CA-2E9A-4CB2-8FF4-71CA738B9C4F}"/>
            </a:ext>
          </a:extLst>
        </xdr:cNvPr>
        <xdr:cNvSpPr txBox="1"/>
      </xdr:nvSpPr>
      <xdr:spPr>
        <a:xfrm>
          <a:off x="1875442" y="2459463"/>
          <a:ext cx="529622" cy="284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20 %</a:t>
          </a:r>
        </a:p>
      </xdr:txBody>
    </xdr:sp>
    <xdr:clientData/>
  </xdr:twoCellAnchor>
  <xdr:twoCellAnchor>
    <xdr:from>
      <xdr:col>3</xdr:col>
      <xdr:colOff>1434911</xdr:colOff>
      <xdr:row>8</xdr:row>
      <xdr:rowOff>173463</xdr:rowOff>
    </xdr:from>
    <xdr:to>
      <xdr:col>4</xdr:col>
      <xdr:colOff>285752</xdr:colOff>
      <xdr:row>10</xdr:row>
      <xdr:rowOff>77390</xdr:rowOff>
    </xdr:to>
    <xdr:sp macro="" textlink="">
      <xdr:nvSpPr>
        <xdr:cNvPr id="75" name="ZoneTexte 74">
          <a:extLst>
            <a:ext uri="{FF2B5EF4-FFF2-40B4-BE49-F238E27FC236}">
              <a16:creationId xmlns:a16="http://schemas.microsoft.com/office/drawing/2014/main" id="{E90B03E8-3FAC-4618-8ED4-013B9973DB25}"/>
            </a:ext>
          </a:extLst>
        </xdr:cNvPr>
        <xdr:cNvSpPr txBox="1"/>
      </xdr:nvSpPr>
      <xdr:spPr>
        <a:xfrm>
          <a:off x="3089880" y="1697463"/>
          <a:ext cx="529622" cy="284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15 %</a:t>
          </a:r>
        </a:p>
      </xdr:txBody>
    </xdr:sp>
    <xdr:clientData/>
  </xdr:twoCellAnchor>
  <xdr:twoCellAnchor>
    <xdr:from>
      <xdr:col>0</xdr:col>
      <xdr:colOff>86549</xdr:colOff>
      <xdr:row>15</xdr:row>
      <xdr:rowOff>77391</xdr:rowOff>
    </xdr:from>
    <xdr:to>
      <xdr:col>1</xdr:col>
      <xdr:colOff>753168</xdr:colOff>
      <xdr:row>16</xdr:row>
      <xdr:rowOff>137262</xdr:rowOff>
    </xdr:to>
    <xdr:sp macro="" textlink="">
      <xdr:nvSpPr>
        <xdr:cNvPr id="32" name="Bulle narrative : rectangle 31">
          <a:extLst>
            <a:ext uri="{FF2B5EF4-FFF2-40B4-BE49-F238E27FC236}">
              <a16:creationId xmlns:a16="http://schemas.microsoft.com/office/drawing/2014/main" id="{6FCCD138-B977-4001-86E7-CF5071807664}"/>
            </a:ext>
          </a:extLst>
        </xdr:cNvPr>
        <xdr:cNvSpPr/>
      </xdr:nvSpPr>
      <xdr:spPr>
        <a:xfrm>
          <a:off x="86549" y="2934891"/>
          <a:ext cx="1202400" cy="250371"/>
        </a:xfrm>
        <a:prstGeom prst="wedgeRectCallout">
          <a:avLst>
            <a:gd name="adj1" fmla="val -1045"/>
            <a:gd name="adj2" fmla="val -178719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fr-CA" sz="11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RTD</a:t>
          </a:r>
          <a:r>
            <a:rPr lang="fr-CA" sz="1100" i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 383 $</a:t>
          </a:r>
          <a:endParaRPr lang="fr-CA" sz="1100" i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51290</xdr:colOff>
      <xdr:row>112</xdr:row>
      <xdr:rowOff>95252</xdr:rowOff>
    </xdr:from>
    <xdr:to>
      <xdr:col>6</xdr:col>
      <xdr:colOff>783981</xdr:colOff>
      <xdr:row>115</xdr:row>
      <xdr:rowOff>102578</xdr:rowOff>
    </xdr:to>
    <xdr:sp macro="" textlink="">
      <xdr:nvSpPr>
        <xdr:cNvPr id="33" name="Rectangle 29">
          <a:extLst>
            <a:ext uri="{FF2B5EF4-FFF2-40B4-BE49-F238E27FC236}">
              <a16:creationId xmlns:a16="http://schemas.microsoft.com/office/drawing/2014/main" id="{B1F1E0CA-7490-4854-A132-AF9408116827}"/>
            </a:ext>
          </a:extLst>
        </xdr:cNvPr>
        <xdr:cNvSpPr>
          <a:spLocks noChangeArrowheads="1"/>
        </xdr:cNvSpPr>
      </xdr:nvSpPr>
      <xdr:spPr bwMode="auto">
        <a:xfrm>
          <a:off x="51290" y="22200579"/>
          <a:ext cx="6154614" cy="578826"/>
        </a:xfrm>
        <a:prstGeom prst="wedgeRectCallout">
          <a:avLst>
            <a:gd name="adj1" fmla="val -44559"/>
            <a:gd name="adj2" fmla="val 3009"/>
          </a:avLst>
        </a:prstGeom>
        <a:solidFill>
          <a:srgbClr val="B9CDE5"/>
        </a:solidFill>
        <a:ln w="9525">
          <a:solidFill>
            <a:srgbClr val="4A7EBB"/>
          </a:solidFill>
          <a:miter lim="800000"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200"/>
            </a:lnSpc>
            <a:defRPr sz="1000"/>
          </a:pPr>
          <a:r>
            <a:rPr lang="fr-CA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Le calcul partiel s'arrête ici.</a:t>
          </a:r>
        </a:p>
        <a:p>
          <a:pPr algn="ctr" rtl="0">
            <a:lnSpc>
              <a:spcPts val="1200"/>
            </a:lnSpc>
            <a:defRPr sz="1000"/>
          </a:pPr>
          <a:endParaRPr lang="fr-CA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lnSpc>
              <a:spcPts val="1200"/>
            </a:lnSpc>
            <a:defRPr sz="1000"/>
          </a:pPr>
          <a:r>
            <a:rPr lang="fr-CA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 calcul de l’impôt de la Partie I (seulement celui applicable sur le revenu d’entreprise) ]</a:t>
          </a:r>
        </a:p>
      </xdr:txBody>
    </xdr:sp>
    <xdr:clientData/>
  </xdr:twoCellAnchor>
  <xdr:twoCellAnchor>
    <xdr:from>
      <xdr:col>3</xdr:col>
      <xdr:colOff>1575290</xdr:colOff>
      <xdr:row>138</xdr:row>
      <xdr:rowOff>95251</xdr:rowOff>
    </xdr:from>
    <xdr:to>
      <xdr:col>5</xdr:col>
      <xdr:colOff>688731</xdr:colOff>
      <xdr:row>143</xdr:row>
      <xdr:rowOff>117230</xdr:rowOff>
    </xdr:to>
    <xdr:sp macro="" textlink="">
      <xdr:nvSpPr>
        <xdr:cNvPr id="34" name="Rectangle 29">
          <a:extLst>
            <a:ext uri="{FF2B5EF4-FFF2-40B4-BE49-F238E27FC236}">
              <a16:creationId xmlns:a16="http://schemas.microsoft.com/office/drawing/2014/main" id="{6741D234-CC0C-48C2-ADE8-DAF49DD5CD56}"/>
            </a:ext>
          </a:extLst>
        </xdr:cNvPr>
        <xdr:cNvSpPr>
          <a:spLocks noChangeArrowheads="1"/>
        </xdr:cNvSpPr>
      </xdr:nvSpPr>
      <xdr:spPr bwMode="auto">
        <a:xfrm>
          <a:off x="3231175" y="27153578"/>
          <a:ext cx="1707171" cy="974479"/>
        </a:xfrm>
        <a:prstGeom prst="wedgeRectCallout">
          <a:avLst>
            <a:gd name="adj1" fmla="val -44559"/>
            <a:gd name="adj2" fmla="val 3009"/>
          </a:avLst>
        </a:prstGeom>
        <a:solidFill>
          <a:srgbClr val="B9CDE5"/>
        </a:solidFill>
        <a:ln w="9525">
          <a:solidFill>
            <a:srgbClr val="4A7EBB"/>
          </a:solidFill>
          <a:miter lim="800000"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200"/>
            </a:lnSpc>
            <a:defRPr sz="1000"/>
          </a:pPr>
          <a:r>
            <a:rPr lang="fr-CA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Partiel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514987</xdr:colOff>
      <xdr:row>5</xdr:row>
      <xdr:rowOff>79616</xdr:rowOff>
    </xdr:from>
    <xdr:to>
      <xdr:col>4</xdr:col>
      <xdr:colOff>39414</xdr:colOff>
      <xdr:row>7</xdr:row>
      <xdr:rowOff>183931</xdr:rowOff>
    </xdr:to>
    <xdr:sp macro="" textlink="">
      <xdr:nvSpPr>
        <xdr:cNvPr id="2" name="Rectangle 30">
          <a:extLst>
            <a:ext uri="{FF2B5EF4-FFF2-40B4-BE49-F238E27FC236}">
              <a16:creationId xmlns:a16="http://schemas.microsoft.com/office/drawing/2014/main" id="{8004F985-D7BD-41CF-9CEB-244E78A3733F}"/>
            </a:ext>
          </a:extLst>
        </xdr:cNvPr>
        <xdr:cNvSpPr>
          <a:spLocks noChangeArrowheads="1"/>
        </xdr:cNvSpPr>
      </xdr:nvSpPr>
      <xdr:spPr bwMode="auto">
        <a:xfrm>
          <a:off x="2172337" y="1032116"/>
          <a:ext cx="1200827" cy="48531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Frontenac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SPCC)</a:t>
          </a:r>
        </a:p>
      </xdr:txBody>
    </xdr:sp>
    <xdr:clientData/>
  </xdr:twoCellAnchor>
  <xdr:twoCellAnchor>
    <xdr:from>
      <xdr:col>0</xdr:col>
      <xdr:colOff>81435</xdr:colOff>
      <xdr:row>11</xdr:row>
      <xdr:rowOff>7357</xdr:rowOff>
    </xdr:from>
    <xdr:to>
      <xdr:col>1</xdr:col>
      <xdr:colOff>748863</xdr:colOff>
      <xdr:row>13</xdr:row>
      <xdr:rowOff>111672</xdr:rowOff>
    </xdr:to>
    <xdr:sp macro="" textlink="">
      <xdr:nvSpPr>
        <xdr:cNvPr id="3" name="Rectangle 30">
          <a:extLst>
            <a:ext uri="{FF2B5EF4-FFF2-40B4-BE49-F238E27FC236}">
              <a16:creationId xmlns:a16="http://schemas.microsoft.com/office/drawing/2014/main" id="{3466FFCE-8722-4E03-A932-5BA9315A42AD}"/>
            </a:ext>
          </a:extLst>
        </xdr:cNvPr>
        <xdr:cNvSpPr>
          <a:spLocks noChangeArrowheads="1"/>
        </xdr:cNvSpPr>
      </xdr:nvSpPr>
      <xdr:spPr bwMode="auto">
        <a:xfrm>
          <a:off x="81435" y="2102857"/>
          <a:ext cx="1200828" cy="48531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CLO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SCI)</a:t>
          </a:r>
        </a:p>
      </xdr:txBody>
    </xdr:sp>
    <xdr:clientData/>
  </xdr:twoCellAnchor>
  <xdr:twoCellAnchor>
    <xdr:from>
      <xdr:col>4</xdr:col>
      <xdr:colOff>907480</xdr:colOff>
      <xdr:row>11</xdr:row>
      <xdr:rowOff>7357</xdr:rowOff>
    </xdr:from>
    <xdr:to>
      <xdr:col>6</xdr:col>
      <xdr:colOff>428415</xdr:colOff>
      <xdr:row>13</xdr:row>
      <xdr:rowOff>111672</xdr:rowOff>
    </xdr:to>
    <xdr:sp macro="" textlink="">
      <xdr:nvSpPr>
        <xdr:cNvPr id="4" name="Rectangle 30">
          <a:extLst>
            <a:ext uri="{FF2B5EF4-FFF2-40B4-BE49-F238E27FC236}">
              <a16:creationId xmlns:a16="http://schemas.microsoft.com/office/drawing/2014/main" id="{C5DD90E2-3A2D-4D8D-91D4-89159B8163D6}"/>
            </a:ext>
          </a:extLst>
        </xdr:cNvPr>
        <xdr:cNvSpPr>
          <a:spLocks noChangeArrowheads="1"/>
        </xdr:cNvSpPr>
      </xdr:nvSpPr>
      <xdr:spPr bwMode="auto">
        <a:xfrm>
          <a:off x="4241230" y="2102857"/>
          <a:ext cx="1198800" cy="4853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Publix US Corp.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(pas une SCI)</a:t>
          </a:r>
        </a:p>
      </xdr:txBody>
    </xdr:sp>
    <xdr:clientData/>
  </xdr:twoCellAnchor>
  <xdr:twoCellAnchor>
    <xdr:from>
      <xdr:col>3</xdr:col>
      <xdr:colOff>655049</xdr:colOff>
      <xdr:row>13</xdr:row>
      <xdr:rowOff>119886</xdr:rowOff>
    </xdr:from>
    <xdr:to>
      <xdr:col>3</xdr:col>
      <xdr:colOff>1172765</xdr:colOff>
      <xdr:row>15</xdr:row>
      <xdr:rowOff>41058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75CAA0FC-8820-47A0-AF80-A26AC7A209DC}"/>
            </a:ext>
          </a:extLst>
        </xdr:cNvPr>
        <xdr:cNvSpPr txBox="1"/>
      </xdr:nvSpPr>
      <xdr:spPr>
        <a:xfrm>
          <a:off x="2312399" y="2596386"/>
          <a:ext cx="517716" cy="302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5 %</a:t>
          </a:r>
        </a:p>
      </xdr:txBody>
    </xdr:sp>
    <xdr:clientData/>
  </xdr:twoCellAnchor>
  <xdr:twoCellAnchor>
    <xdr:from>
      <xdr:col>1</xdr:col>
      <xdr:colOff>910357</xdr:colOff>
      <xdr:row>11</xdr:row>
      <xdr:rowOff>7357</xdr:rowOff>
    </xdr:from>
    <xdr:to>
      <xdr:col>3</xdr:col>
      <xdr:colOff>986578</xdr:colOff>
      <xdr:row>13</xdr:row>
      <xdr:rowOff>111672</xdr:rowOff>
    </xdr:to>
    <xdr:sp macro="" textlink="">
      <xdr:nvSpPr>
        <xdr:cNvPr id="6" name="Rectangle 30">
          <a:extLst>
            <a:ext uri="{FF2B5EF4-FFF2-40B4-BE49-F238E27FC236}">
              <a16:creationId xmlns:a16="http://schemas.microsoft.com/office/drawing/2014/main" id="{0D0BD4EA-3F62-43ED-A7DF-E33535E0A594}"/>
            </a:ext>
          </a:extLst>
        </xdr:cNvPr>
        <xdr:cNvSpPr>
          <a:spLocks noChangeArrowheads="1"/>
        </xdr:cNvSpPr>
      </xdr:nvSpPr>
      <xdr:spPr bwMode="auto">
        <a:xfrm>
          <a:off x="1443757" y="2102857"/>
          <a:ext cx="1200171" cy="4853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Trans99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SCI)</a:t>
          </a:r>
        </a:p>
      </xdr:txBody>
    </xdr:sp>
    <xdr:clientData/>
  </xdr:twoCellAnchor>
  <xdr:twoCellAnchor>
    <xdr:from>
      <xdr:col>3</xdr:col>
      <xdr:colOff>1185022</xdr:colOff>
      <xdr:row>11</xdr:row>
      <xdr:rowOff>7357</xdr:rowOff>
    </xdr:from>
    <xdr:to>
      <xdr:col>4</xdr:col>
      <xdr:colOff>709449</xdr:colOff>
      <xdr:row>13</xdr:row>
      <xdr:rowOff>111672</xdr:rowOff>
    </xdr:to>
    <xdr:sp macro="" textlink="">
      <xdr:nvSpPr>
        <xdr:cNvPr id="7" name="Rectangle 30">
          <a:extLst>
            <a:ext uri="{FF2B5EF4-FFF2-40B4-BE49-F238E27FC236}">
              <a16:creationId xmlns:a16="http://schemas.microsoft.com/office/drawing/2014/main" id="{AA579CE7-DD06-4638-825D-5D7F4B75653E}"/>
            </a:ext>
          </a:extLst>
        </xdr:cNvPr>
        <xdr:cNvSpPr>
          <a:spLocks noChangeArrowheads="1"/>
        </xdr:cNvSpPr>
      </xdr:nvSpPr>
      <xdr:spPr bwMode="auto">
        <a:xfrm>
          <a:off x="2842372" y="2102857"/>
          <a:ext cx="1200827" cy="4853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Parent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SCI)</a:t>
          </a:r>
        </a:p>
      </xdr:txBody>
    </xdr:sp>
    <xdr:clientData/>
  </xdr:twoCellAnchor>
  <xdr:twoCellAnchor>
    <xdr:from>
      <xdr:col>3</xdr:col>
      <xdr:colOff>326191</xdr:colOff>
      <xdr:row>15</xdr:row>
      <xdr:rowOff>32845</xdr:rowOff>
    </xdr:from>
    <xdr:to>
      <xdr:col>4</xdr:col>
      <xdr:colOff>142260</xdr:colOff>
      <xdr:row>17</xdr:row>
      <xdr:rowOff>177362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C29CB4CB-5DDF-41D3-B3B8-A0EFAAEEADE4}"/>
            </a:ext>
          </a:extLst>
        </xdr:cNvPr>
        <xdr:cNvSpPr/>
      </xdr:nvSpPr>
      <xdr:spPr>
        <a:xfrm>
          <a:off x="1983541" y="2890345"/>
          <a:ext cx="1492469" cy="525517"/>
        </a:xfrm>
        <a:prstGeom prst="ellipse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A" sz="12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DELTA</a:t>
          </a:r>
          <a:r>
            <a:rPr lang="fr-CA" sz="12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senc.</a:t>
          </a:r>
          <a:endParaRPr lang="fr-CA" sz="12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1070741</xdr:colOff>
      <xdr:row>7</xdr:row>
      <xdr:rowOff>183930</xdr:rowOff>
    </xdr:from>
    <xdr:to>
      <xdr:col>3</xdr:col>
      <xdr:colOff>1070741</xdr:colOff>
      <xdr:row>15</xdr:row>
      <xdr:rowOff>29765</xdr:rowOff>
    </xdr:to>
    <xdr:sp macro="" textlink="">
      <xdr:nvSpPr>
        <xdr:cNvPr id="9" name="Line 42">
          <a:extLst>
            <a:ext uri="{FF2B5EF4-FFF2-40B4-BE49-F238E27FC236}">
              <a16:creationId xmlns:a16="http://schemas.microsoft.com/office/drawing/2014/main" id="{B0D75776-3189-4C5C-B2DA-043746A7E729}"/>
            </a:ext>
          </a:extLst>
        </xdr:cNvPr>
        <xdr:cNvSpPr>
          <a:spLocks noChangeShapeType="1"/>
        </xdr:cNvSpPr>
      </xdr:nvSpPr>
      <xdr:spPr bwMode="auto">
        <a:xfrm flipH="1">
          <a:off x="2728091" y="1517430"/>
          <a:ext cx="0" cy="136983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518128</xdr:colOff>
      <xdr:row>2</xdr:row>
      <xdr:rowOff>0</xdr:rowOff>
    </xdr:from>
    <xdr:to>
      <xdr:col>4</xdr:col>
      <xdr:colOff>41747</xdr:colOff>
      <xdr:row>3</xdr:row>
      <xdr:rowOff>58920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DACD8CB-C3EC-4F11-A427-6FF656E2753B}"/>
            </a:ext>
          </a:extLst>
        </xdr:cNvPr>
        <xdr:cNvSpPr txBox="1"/>
      </xdr:nvSpPr>
      <xdr:spPr>
        <a:xfrm>
          <a:off x="2175478" y="381000"/>
          <a:ext cx="1200019" cy="2494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ctr"/>
          <a:r>
            <a:rPr lang="fr-CA" sz="1200" u="sng">
              <a:latin typeface="Times New Roman" panose="02020603050405020304" pitchFamily="18" charset="0"/>
              <a:cs typeface="Times New Roman" panose="02020603050405020304" pitchFamily="18" charset="0"/>
            </a:rPr>
            <a:t>Éric Simard</a:t>
          </a:r>
        </a:p>
      </xdr:txBody>
    </xdr:sp>
    <xdr:clientData/>
  </xdr:twoCellAnchor>
  <xdr:twoCellAnchor>
    <xdr:from>
      <xdr:col>4</xdr:col>
      <xdr:colOff>235191</xdr:colOff>
      <xdr:row>5</xdr:row>
      <xdr:rowOff>79616</xdr:rowOff>
    </xdr:from>
    <xdr:to>
      <xdr:col>5</xdr:col>
      <xdr:colOff>613172</xdr:colOff>
      <xdr:row>7</xdr:row>
      <xdr:rowOff>183931</xdr:rowOff>
    </xdr:to>
    <xdr:sp macro="" textlink="">
      <xdr:nvSpPr>
        <xdr:cNvPr id="11" name="Rectangle 30">
          <a:extLst>
            <a:ext uri="{FF2B5EF4-FFF2-40B4-BE49-F238E27FC236}">
              <a16:creationId xmlns:a16="http://schemas.microsoft.com/office/drawing/2014/main" id="{141A7E8D-62A1-4649-B59A-6881226197AF}"/>
            </a:ext>
          </a:extLst>
        </xdr:cNvPr>
        <xdr:cNvSpPr>
          <a:spLocks noChangeArrowheads="1"/>
        </xdr:cNvSpPr>
      </xdr:nvSpPr>
      <xdr:spPr bwMode="auto">
        <a:xfrm>
          <a:off x="3568941" y="1032116"/>
          <a:ext cx="1292381" cy="48531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0"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Gestion Simard Inc.</a:t>
          </a:r>
          <a:b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</a:t>
          </a:r>
          <a:r>
            <a:rPr lang="fr-CA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SPCC)</a:t>
          </a:r>
        </a:p>
      </xdr:txBody>
    </xdr:sp>
    <xdr:clientData/>
  </xdr:twoCellAnchor>
  <xdr:twoCellAnchor>
    <xdr:from>
      <xdr:col>3</xdr:col>
      <xdr:colOff>1116591</xdr:colOff>
      <xdr:row>3</xdr:row>
      <xdr:rowOff>11296</xdr:rowOff>
    </xdr:from>
    <xdr:to>
      <xdr:col>3</xdr:col>
      <xdr:colOff>1119329</xdr:colOff>
      <xdr:row>5</xdr:row>
      <xdr:rowOff>79616</xdr:rowOff>
    </xdr:to>
    <xdr:cxnSp macro="">
      <xdr:nvCxnSpPr>
        <xdr:cNvPr id="12" name="Connecteur droit avec flèche 11">
          <a:extLst>
            <a:ext uri="{FF2B5EF4-FFF2-40B4-BE49-F238E27FC236}">
              <a16:creationId xmlns:a16="http://schemas.microsoft.com/office/drawing/2014/main" id="{E24CD7DA-218C-41A4-9124-032F3A8F2327}"/>
            </a:ext>
          </a:extLst>
        </xdr:cNvPr>
        <xdr:cNvCxnSpPr>
          <a:endCxn id="2" idx="0"/>
        </xdr:cNvCxnSpPr>
      </xdr:nvCxnSpPr>
      <xdr:spPr>
        <a:xfrm flipH="1">
          <a:off x="2773941" y="582796"/>
          <a:ext cx="2738" cy="449320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601471</xdr:colOff>
      <xdr:row>3</xdr:row>
      <xdr:rowOff>102026</xdr:rowOff>
    </xdr:from>
    <xdr:to>
      <xdr:col>3</xdr:col>
      <xdr:colOff>1184670</xdr:colOff>
      <xdr:row>5</xdr:row>
      <xdr:rowOff>23198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D056D3B7-164C-4E98-A198-DEEB998061C3}"/>
            </a:ext>
          </a:extLst>
        </xdr:cNvPr>
        <xdr:cNvSpPr txBox="1"/>
      </xdr:nvSpPr>
      <xdr:spPr>
        <a:xfrm>
          <a:off x="2258821" y="673526"/>
          <a:ext cx="583199" cy="302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100 %</a:t>
          </a:r>
        </a:p>
      </xdr:txBody>
    </xdr:sp>
    <xdr:clientData/>
  </xdr:twoCellAnchor>
  <xdr:twoCellAnchor>
    <xdr:from>
      <xdr:col>3</xdr:col>
      <xdr:colOff>1119328</xdr:colOff>
      <xdr:row>3</xdr:row>
      <xdr:rowOff>11296</xdr:rowOff>
    </xdr:from>
    <xdr:to>
      <xdr:col>4</xdr:col>
      <xdr:colOff>882572</xdr:colOff>
      <xdr:row>5</xdr:row>
      <xdr:rowOff>67710</xdr:rowOff>
    </xdr:to>
    <xdr:cxnSp macro="">
      <xdr:nvCxnSpPr>
        <xdr:cNvPr id="14" name="Connecteur droit avec flèche 13">
          <a:extLst>
            <a:ext uri="{FF2B5EF4-FFF2-40B4-BE49-F238E27FC236}">
              <a16:creationId xmlns:a16="http://schemas.microsoft.com/office/drawing/2014/main" id="{79BAE0A3-CD01-4B99-B0C1-0C7800EE7886}"/>
            </a:ext>
          </a:extLst>
        </xdr:cNvPr>
        <xdr:cNvCxnSpPr/>
      </xdr:nvCxnSpPr>
      <xdr:spPr>
        <a:xfrm>
          <a:off x="2776678" y="582796"/>
          <a:ext cx="1439644" cy="437414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1625408</xdr:colOff>
      <xdr:row>2</xdr:row>
      <xdr:rowOff>167511</xdr:rowOff>
    </xdr:from>
    <xdr:to>
      <xdr:col>4</xdr:col>
      <xdr:colOff>529826</xdr:colOff>
      <xdr:row>4</xdr:row>
      <xdr:rowOff>88683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3E62A3CC-5381-4A62-9C61-FCE96905298C}"/>
            </a:ext>
          </a:extLst>
        </xdr:cNvPr>
        <xdr:cNvSpPr txBox="1"/>
      </xdr:nvSpPr>
      <xdr:spPr>
        <a:xfrm>
          <a:off x="3282758" y="548511"/>
          <a:ext cx="580818" cy="302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100 %</a:t>
          </a:r>
        </a:p>
      </xdr:txBody>
    </xdr:sp>
    <xdr:clientData/>
  </xdr:twoCellAnchor>
  <xdr:twoCellAnchor>
    <xdr:from>
      <xdr:col>1</xdr:col>
      <xdr:colOff>147259</xdr:colOff>
      <xdr:row>7</xdr:row>
      <xdr:rowOff>183930</xdr:rowOff>
    </xdr:from>
    <xdr:to>
      <xdr:col>3</xdr:col>
      <xdr:colOff>1070741</xdr:colOff>
      <xdr:row>11</xdr:row>
      <xdr:rowOff>7357</xdr:rowOff>
    </xdr:to>
    <xdr:cxnSp macro="">
      <xdr:nvCxnSpPr>
        <xdr:cNvPr id="16" name="Connecteur droit avec flèche 15">
          <a:extLst>
            <a:ext uri="{FF2B5EF4-FFF2-40B4-BE49-F238E27FC236}">
              <a16:creationId xmlns:a16="http://schemas.microsoft.com/office/drawing/2014/main" id="{7492F057-46A4-4D63-92B5-D027072F833E}"/>
            </a:ext>
          </a:extLst>
        </xdr:cNvPr>
        <xdr:cNvCxnSpPr>
          <a:stCxn id="9" idx="0"/>
          <a:endCxn id="3" idx="0"/>
        </xdr:cNvCxnSpPr>
      </xdr:nvCxnSpPr>
      <xdr:spPr>
        <a:xfrm flipH="1">
          <a:off x="680659" y="1517430"/>
          <a:ext cx="2047432" cy="585427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488364</xdr:colOff>
      <xdr:row>8</xdr:row>
      <xdr:rowOff>173463</xdr:rowOff>
    </xdr:from>
    <xdr:to>
      <xdr:col>2</xdr:col>
      <xdr:colOff>29767</xdr:colOff>
      <xdr:row>10</xdr:row>
      <xdr:rowOff>77390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F0D8CC54-04A5-4BA0-9E67-E7DC2B844938}"/>
            </a:ext>
          </a:extLst>
        </xdr:cNvPr>
        <xdr:cNvSpPr txBox="1"/>
      </xdr:nvSpPr>
      <xdr:spPr>
        <a:xfrm>
          <a:off x="1021764" y="1697463"/>
          <a:ext cx="532003" cy="284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60 %</a:t>
          </a:r>
        </a:p>
      </xdr:txBody>
    </xdr:sp>
    <xdr:clientData/>
  </xdr:twoCellAnchor>
  <xdr:twoCellAnchor>
    <xdr:from>
      <xdr:col>3</xdr:col>
      <xdr:colOff>1070741</xdr:colOff>
      <xdr:row>7</xdr:row>
      <xdr:rowOff>183930</xdr:rowOff>
    </xdr:from>
    <xdr:to>
      <xdr:col>5</xdr:col>
      <xdr:colOff>591015</xdr:colOff>
      <xdr:row>11</xdr:row>
      <xdr:rowOff>7357</xdr:rowOff>
    </xdr:to>
    <xdr:cxnSp macro="">
      <xdr:nvCxnSpPr>
        <xdr:cNvPr id="18" name="Connecteur droit avec flèche 17">
          <a:extLst>
            <a:ext uri="{FF2B5EF4-FFF2-40B4-BE49-F238E27FC236}">
              <a16:creationId xmlns:a16="http://schemas.microsoft.com/office/drawing/2014/main" id="{558E178D-D2B5-48B4-865B-B61529AC6073}"/>
            </a:ext>
          </a:extLst>
        </xdr:cNvPr>
        <xdr:cNvCxnSpPr>
          <a:stCxn id="9" idx="0"/>
          <a:endCxn id="4" idx="0"/>
        </xdr:cNvCxnSpPr>
      </xdr:nvCxnSpPr>
      <xdr:spPr>
        <a:xfrm>
          <a:off x="2726626" y="1517430"/>
          <a:ext cx="2114004" cy="585427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762205</xdr:colOff>
      <xdr:row>9</xdr:row>
      <xdr:rowOff>822</xdr:rowOff>
    </xdr:from>
    <xdr:to>
      <xdr:col>5</xdr:col>
      <xdr:colOff>928686</xdr:colOff>
      <xdr:row>10</xdr:row>
      <xdr:rowOff>113109</xdr:rowOff>
    </xdr:to>
    <xdr:sp macro="" textlink="">
      <xdr:nvSpPr>
        <xdr:cNvPr id="19" name="ZoneTexte 18">
          <a:extLst>
            <a:ext uri="{FF2B5EF4-FFF2-40B4-BE49-F238E27FC236}">
              <a16:creationId xmlns:a16="http://schemas.microsoft.com/office/drawing/2014/main" id="{E4D6331C-A9B0-4871-9134-68ED674CE0DA}"/>
            </a:ext>
          </a:extLst>
        </xdr:cNvPr>
        <xdr:cNvSpPr txBox="1"/>
      </xdr:nvSpPr>
      <xdr:spPr>
        <a:xfrm>
          <a:off x="4095955" y="1715322"/>
          <a:ext cx="1080881" cy="302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moins</a:t>
          </a:r>
          <a:r>
            <a:rPr lang="fr-CA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de 1 %</a:t>
          </a:r>
          <a:endParaRPr lang="fr-CA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1070741</xdr:colOff>
      <xdr:row>7</xdr:row>
      <xdr:rowOff>183930</xdr:rowOff>
    </xdr:from>
    <xdr:to>
      <xdr:col>4</xdr:col>
      <xdr:colOff>107845</xdr:colOff>
      <xdr:row>11</xdr:row>
      <xdr:rowOff>7357</xdr:rowOff>
    </xdr:to>
    <xdr:cxnSp macro="">
      <xdr:nvCxnSpPr>
        <xdr:cNvPr id="20" name="Connecteur droit avec flèche 19">
          <a:extLst>
            <a:ext uri="{FF2B5EF4-FFF2-40B4-BE49-F238E27FC236}">
              <a16:creationId xmlns:a16="http://schemas.microsoft.com/office/drawing/2014/main" id="{26675B31-9BC3-4C76-9A3F-17F9C7B216ED}"/>
            </a:ext>
          </a:extLst>
        </xdr:cNvPr>
        <xdr:cNvCxnSpPr>
          <a:stCxn id="9" idx="0"/>
          <a:endCxn id="7" idx="0"/>
        </xdr:cNvCxnSpPr>
      </xdr:nvCxnSpPr>
      <xdr:spPr>
        <a:xfrm>
          <a:off x="2728091" y="1517430"/>
          <a:ext cx="713504" cy="585427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388874</xdr:colOff>
      <xdr:row>7</xdr:row>
      <xdr:rowOff>183930</xdr:rowOff>
    </xdr:from>
    <xdr:to>
      <xdr:col>3</xdr:col>
      <xdr:colOff>1070741</xdr:colOff>
      <xdr:row>11</xdr:row>
      <xdr:rowOff>7357</xdr:rowOff>
    </xdr:to>
    <xdr:cxnSp macro="">
      <xdr:nvCxnSpPr>
        <xdr:cNvPr id="21" name="Connecteur droit avec flèche 20">
          <a:extLst>
            <a:ext uri="{FF2B5EF4-FFF2-40B4-BE49-F238E27FC236}">
              <a16:creationId xmlns:a16="http://schemas.microsoft.com/office/drawing/2014/main" id="{1FF4B8A9-1493-44E2-B82C-B4AA3AC3161F}"/>
            </a:ext>
          </a:extLst>
        </xdr:cNvPr>
        <xdr:cNvCxnSpPr>
          <a:stCxn id="9" idx="0"/>
          <a:endCxn id="6" idx="0"/>
        </xdr:cNvCxnSpPr>
      </xdr:nvCxnSpPr>
      <xdr:spPr>
        <a:xfrm flipH="1">
          <a:off x="2046224" y="1517430"/>
          <a:ext cx="681867" cy="585427"/>
        </a:xfrm>
        <a:prstGeom prst="straightConnector1">
          <a:avLst/>
        </a:prstGeom>
        <a:ln w="63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220473</xdr:colOff>
      <xdr:row>8</xdr:row>
      <xdr:rowOff>173463</xdr:rowOff>
    </xdr:from>
    <xdr:to>
      <xdr:col>3</xdr:col>
      <xdr:colOff>750095</xdr:colOff>
      <xdr:row>10</xdr:row>
      <xdr:rowOff>77390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3E97A6E-06AC-4B88-A89A-0C6208B432C7}"/>
            </a:ext>
          </a:extLst>
        </xdr:cNvPr>
        <xdr:cNvSpPr txBox="1"/>
      </xdr:nvSpPr>
      <xdr:spPr>
        <a:xfrm>
          <a:off x="1877823" y="1697463"/>
          <a:ext cx="529622" cy="284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20 %</a:t>
          </a:r>
        </a:p>
      </xdr:txBody>
    </xdr:sp>
    <xdr:clientData/>
  </xdr:twoCellAnchor>
  <xdr:twoCellAnchor>
    <xdr:from>
      <xdr:col>3</xdr:col>
      <xdr:colOff>1434911</xdr:colOff>
      <xdr:row>8</xdr:row>
      <xdr:rowOff>173463</xdr:rowOff>
    </xdr:from>
    <xdr:to>
      <xdr:col>4</xdr:col>
      <xdr:colOff>285752</xdr:colOff>
      <xdr:row>10</xdr:row>
      <xdr:rowOff>77390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851A44B4-C4AD-4F07-97F2-4799F674D21D}"/>
            </a:ext>
          </a:extLst>
        </xdr:cNvPr>
        <xdr:cNvSpPr txBox="1"/>
      </xdr:nvSpPr>
      <xdr:spPr>
        <a:xfrm>
          <a:off x="3092261" y="1697463"/>
          <a:ext cx="527241" cy="284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200">
              <a:latin typeface="Times New Roman" panose="02020603050405020304" pitchFamily="18" charset="0"/>
              <a:cs typeface="Times New Roman" panose="02020603050405020304" pitchFamily="18" charset="0"/>
            </a:rPr>
            <a:t>15 %</a:t>
          </a:r>
        </a:p>
      </xdr:txBody>
    </xdr:sp>
    <xdr:clientData/>
  </xdr:twoCellAnchor>
  <xdr:twoCellAnchor>
    <xdr:from>
      <xdr:col>0</xdr:col>
      <xdr:colOff>86549</xdr:colOff>
      <xdr:row>15</xdr:row>
      <xdr:rowOff>77391</xdr:rowOff>
    </xdr:from>
    <xdr:to>
      <xdr:col>1</xdr:col>
      <xdr:colOff>753168</xdr:colOff>
      <xdr:row>16</xdr:row>
      <xdr:rowOff>137262</xdr:rowOff>
    </xdr:to>
    <xdr:sp macro="" textlink="">
      <xdr:nvSpPr>
        <xdr:cNvPr id="24" name="Bulle narrative : rectangle 23">
          <a:extLst>
            <a:ext uri="{FF2B5EF4-FFF2-40B4-BE49-F238E27FC236}">
              <a16:creationId xmlns:a16="http://schemas.microsoft.com/office/drawing/2014/main" id="{6136B58A-95DB-4711-9C5C-A5829DFFD9A5}"/>
            </a:ext>
          </a:extLst>
        </xdr:cNvPr>
        <xdr:cNvSpPr/>
      </xdr:nvSpPr>
      <xdr:spPr>
        <a:xfrm>
          <a:off x="86549" y="2934891"/>
          <a:ext cx="1200019" cy="250371"/>
        </a:xfrm>
        <a:prstGeom prst="wedgeRectCallout">
          <a:avLst>
            <a:gd name="adj1" fmla="val -1045"/>
            <a:gd name="adj2" fmla="val -178719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ctr"/>
          <a:r>
            <a:rPr lang="fr-CA" sz="11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RTD</a:t>
          </a:r>
          <a:r>
            <a:rPr lang="fr-CA" sz="1100" i="1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 383 $</a:t>
          </a:r>
          <a:endParaRPr lang="fr-CA" sz="1100" i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240519</xdr:colOff>
      <xdr:row>18</xdr:row>
      <xdr:rowOff>107674</xdr:rowOff>
    </xdr:from>
    <xdr:to>
      <xdr:col>5</xdr:col>
      <xdr:colOff>563540</xdr:colOff>
      <xdr:row>26</xdr:row>
      <xdr:rowOff>107674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E067A250-012B-498F-8D7D-E533B434227D}"/>
            </a:ext>
          </a:extLst>
        </xdr:cNvPr>
        <xdr:cNvCxnSpPr/>
      </xdr:nvCxnSpPr>
      <xdr:spPr>
        <a:xfrm>
          <a:off x="2755119" y="3784324"/>
          <a:ext cx="2913821" cy="1600200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720587</xdr:colOff>
      <xdr:row>49</xdr:row>
      <xdr:rowOff>8283</xdr:rowOff>
    </xdr:from>
    <xdr:to>
      <xdr:col>5</xdr:col>
      <xdr:colOff>753717</xdr:colOff>
      <xdr:row>53</xdr:row>
      <xdr:rowOff>132522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449F277-1CD6-4E8D-9EB2-C739D10CD341}"/>
            </a:ext>
          </a:extLst>
        </xdr:cNvPr>
        <xdr:cNvSpPr/>
      </xdr:nvSpPr>
      <xdr:spPr>
        <a:xfrm>
          <a:off x="4911587" y="9904758"/>
          <a:ext cx="947530" cy="924339"/>
        </a:xfrm>
        <a:prstGeom prst="wedgeRectCallout">
          <a:avLst>
            <a:gd name="adj1" fmla="val -80455"/>
            <a:gd name="adj2" fmla="val -32649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Point 5 du volume: Les situations particulières</a:t>
          </a:r>
        </a:p>
      </xdr:txBody>
    </xdr:sp>
    <xdr:clientData/>
  </xdr:twoCellAnchor>
  <xdr:twoCellAnchor>
    <xdr:from>
      <xdr:col>7</xdr:col>
      <xdr:colOff>144570</xdr:colOff>
      <xdr:row>5</xdr:row>
      <xdr:rowOff>11215</xdr:rowOff>
    </xdr:from>
    <xdr:to>
      <xdr:col>12</xdr:col>
      <xdr:colOff>886564</xdr:colOff>
      <xdr:row>6</xdr:row>
      <xdr:rowOff>1922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A3F3285-64B0-43B8-AF3F-47F4FAF01215}"/>
            </a:ext>
          </a:extLst>
        </xdr:cNvPr>
        <xdr:cNvSpPr/>
      </xdr:nvSpPr>
      <xdr:spPr>
        <a:xfrm>
          <a:off x="6592995" y="1087540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6</xdr:row>
      <xdr:rowOff>11215</xdr:rowOff>
    </xdr:from>
    <xdr:to>
      <xdr:col>12</xdr:col>
      <xdr:colOff>886564</xdr:colOff>
      <xdr:row>7</xdr:row>
      <xdr:rowOff>1922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FD357C8-C47E-42A0-99FF-8CC0AD0BA8CA}"/>
            </a:ext>
          </a:extLst>
        </xdr:cNvPr>
        <xdr:cNvSpPr/>
      </xdr:nvSpPr>
      <xdr:spPr>
        <a:xfrm>
          <a:off x="6592995" y="12875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7</xdr:row>
      <xdr:rowOff>11215</xdr:rowOff>
    </xdr:from>
    <xdr:to>
      <xdr:col>12</xdr:col>
      <xdr:colOff>886564</xdr:colOff>
      <xdr:row>8</xdr:row>
      <xdr:rowOff>1921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4433B-62A6-4645-BEDF-C6C80627E4EE}"/>
            </a:ext>
          </a:extLst>
        </xdr:cNvPr>
        <xdr:cNvSpPr/>
      </xdr:nvSpPr>
      <xdr:spPr>
        <a:xfrm>
          <a:off x="6592995" y="14875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8</xdr:row>
      <xdr:rowOff>5261</xdr:rowOff>
    </xdr:from>
    <xdr:to>
      <xdr:col>12</xdr:col>
      <xdr:colOff>886564</xdr:colOff>
      <xdr:row>8</xdr:row>
      <xdr:rowOff>198374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F76B100-D5A2-4D72-B9F0-4D3E773EEEC6}"/>
            </a:ext>
          </a:extLst>
        </xdr:cNvPr>
        <xdr:cNvSpPr/>
      </xdr:nvSpPr>
      <xdr:spPr>
        <a:xfrm>
          <a:off x="6592995" y="16816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9</xdr:row>
      <xdr:rowOff>5261</xdr:rowOff>
    </xdr:from>
    <xdr:to>
      <xdr:col>12</xdr:col>
      <xdr:colOff>886564</xdr:colOff>
      <xdr:row>9</xdr:row>
      <xdr:rowOff>198374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5DFC545-225C-4D29-977F-7F0EF7F70412}"/>
            </a:ext>
          </a:extLst>
        </xdr:cNvPr>
        <xdr:cNvSpPr/>
      </xdr:nvSpPr>
      <xdr:spPr>
        <a:xfrm>
          <a:off x="6592995" y="18816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10</xdr:row>
      <xdr:rowOff>11215</xdr:rowOff>
    </xdr:from>
    <xdr:to>
      <xdr:col>12</xdr:col>
      <xdr:colOff>886564</xdr:colOff>
      <xdr:row>11</xdr:row>
      <xdr:rowOff>1922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FE7A757-03D4-4331-B671-E46F7C7A54AC}"/>
            </a:ext>
          </a:extLst>
        </xdr:cNvPr>
        <xdr:cNvSpPr/>
      </xdr:nvSpPr>
      <xdr:spPr>
        <a:xfrm>
          <a:off x="6592995" y="20876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11</xdr:row>
      <xdr:rowOff>11215</xdr:rowOff>
    </xdr:from>
    <xdr:to>
      <xdr:col>12</xdr:col>
      <xdr:colOff>886564</xdr:colOff>
      <xdr:row>12</xdr:row>
      <xdr:rowOff>1921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36873C9-F824-47BC-9DA2-0EAF067ECD76}"/>
            </a:ext>
          </a:extLst>
        </xdr:cNvPr>
        <xdr:cNvSpPr/>
      </xdr:nvSpPr>
      <xdr:spPr>
        <a:xfrm>
          <a:off x="6592995" y="22876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12</xdr:row>
      <xdr:rowOff>11214</xdr:rowOff>
    </xdr:from>
    <xdr:to>
      <xdr:col>12</xdr:col>
      <xdr:colOff>886564</xdr:colOff>
      <xdr:row>13</xdr:row>
      <xdr:rowOff>1921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8D68984-63A6-4D2B-B32E-EE8183CA14ED}"/>
            </a:ext>
          </a:extLst>
        </xdr:cNvPr>
        <xdr:cNvSpPr/>
      </xdr:nvSpPr>
      <xdr:spPr>
        <a:xfrm>
          <a:off x="6592995" y="2487714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13</xdr:row>
      <xdr:rowOff>5261</xdr:rowOff>
    </xdr:from>
    <xdr:to>
      <xdr:col>12</xdr:col>
      <xdr:colOff>886564</xdr:colOff>
      <xdr:row>13</xdr:row>
      <xdr:rowOff>198374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D0AF5C9-B7A7-48A4-9116-0065857F093D}"/>
            </a:ext>
          </a:extLst>
        </xdr:cNvPr>
        <xdr:cNvSpPr/>
      </xdr:nvSpPr>
      <xdr:spPr>
        <a:xfrm>
          <a:off x="6592995" y="26817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14</xdr:row>
      <xdr:rowOff>5262</xdr:rowOff>
    </xdr:from>
    <xdr:to>
      <xdr:col>12</xdr:col>
      <xdr:colOff>886564</xdr:colOff>
      <xdr:row>14</xdr:row>
      <xdr:rowOff>198375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67D7C72-CDBB-4B8A-AE8B-222DA2B6F2F1}"/>
            </a:ext>
          </a:extLst>
        </xdr:cNvPr>
        <xdr:cNvSpPr/>
      </xdr:nvSpPr>
      <xdr:spPr>
        <a:xfrm>
          <a:off x="6592995" y="2881812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15</xdr:row>
      <xdr:rowOff>5262</xdr:rowOff>
    </xdr:from>
    <xdr:to>
      <xdr:col>12</xdr:col>
      <xdr:colOff>886564</xdr:colOff>
      <xdr:row>15</xdr:row>
      <xdr:rowOff>198375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EFDF785-BBA8-4A68-A8ED-2ADDD7A05B81}"/>
            </a:ext>
          </a:extLst>
        </xdr:cNvPr>
        <xdr:cNvSpPr/>
      </xdr:nvSpPr>
      <xdr:spPr>
        <a:xfrm>
          <a:off x="6592995" y="30818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16</xdr:row>
      <xdr:rowOff>5261</xdr:rowOff>
    </xdr:from>
    <xdr:to>
      <xdr:col>12</xdr:col>
      <xdr:colOff>886564</xdr:colOff>
      <xdr:row>16</xdr:row>
      <xdr:rowOff>198374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FD46869-484E-4D58-B089-CCD4CEC189D3}"/>
            </a:ext>
          </a:extLst>
        </xdr:cNvPr>
        <xdr:cNvSpPr/>
      </xdr:nvSpPr>
      <xdr:spPr>
        <a:xfrm>
          <a:off x="6592995" y="32818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18</xdr:row>
      <xdr:rowOff>2932</xdr:rowOff>
    </xdr:from>
    <xdr:to>
      <xdr:col>12</xdr:col>
      <xdr:colOff>886564</xdr:colOff>
      <xdr:row>18</xdr:row>
      <xdr:rowOff>192422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155B26D-9507-4714-A771-236094351206}"/>
            </a:ext>
          </a:extLst>
        </xdr:cNvPr>
        <xdr:cNvSpPr/>
      </xdr:nvSpPr>
      <xdr:spPr>
        <a:xfrm>
          <a:off x="6592995" y="3679582"/>
          <a:ext cx="5694994" cy="18949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19</xdr:row>
      <xdr:rowOff>5262</xdr:rowOff>
    </xdr:from>
    <xdr:to>
      <xdr:col>12</xdr:col>
      <xdr:colOff>886564</xdr:colOff>
      <xdr:row>19</xdr:row>
      <xdr:rowOff>198375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AC8BE3B-96F1-4AD7-9A2C-1486EF482F09}"/>
            </a:ext>
          </a:extLst>
        </xdr:cNvPr>
        <xdr:cNvSpPr/>
      </xdr:nvSpPr>
      <xdr:spPr>
        <a:xfrm>
          <a:off x="6592995" y="38819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20</xdr:row>
      <xdr:rowOff>5261</xdr:rowOff>
    </xdr:from>
    <xdr:to>
      <xdr:col>12</xdr:col>
      <xdr:colOff>886564</xdr:colOff>
      <xdr:row>20</xdr:row>
      <xdr:rowOff>198374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77E06B1A-D6B9-449F-A193-75A362C663E5}"/>
            </a:ext>
          </a:extLst>
        </xdr:cNvPr>
        <xdr:cNvSpPr/>
      </xdr:nvSpPr>
      <xdr:spPr>
        <a:xfrm>
          <a:off x="6592995" y="40819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26</xdr:row>
      <xdr:rowOff>5262</xdr:rowOff>
    </xdr:from>
    <xdr:to>
      <xdr:col>12</xdr:col>
      <xdr:colOff>886564</xdr:colOff>
      <xdr:row>28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30AC799-5ABA-49C0-8545-225552B81E13}"/>
            </a:ext>
          </a:extLst>
        </xdr:cNvPr>
        <xdr:cNvSpPr/>
      </xdr:nvSpPr>
      <xdr:spPr>
        <a:xfrm>
          <a:off x="6592995" y="5282112"/>
          <a:ext cx="5694994" cy="413838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10</xdr:col>
      <xdr:colOff>20886</xdr:colOff>
      <xdr:row>22</xdr:row>
      <xdr:rowOff>5261</xdr:rowOff>
    </xdr:from>
    <xdr:to>
      <xdr:col>12</xdr:col>
      <xdr:colOff>886563</xdr:colOff>
      <xdr:row>22</xdr:row>
      <xdr:rowOff>198374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04F37C7-B523-4A16-B598-3F4969DFB241}"/>
            </a:ext>
          </a:extLst>
        </xdr:cNvPr>
        <xdr:cNvSpPr/>
      </xdr:nvSpPr>
      <xdr:spPr>
        <a:xfrm>
          <a:off x="9441111" y="4472486"/>
          <a:ext cx="2846877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5</xdr:row>
      <xdr:rowOff>47392</xdr:rowOff>
    </xdr:from>
    <xdr:to>
      <xdr:col>1</xdr:col>
      <xdr:colOff>2363</xdr:colOff>
      <xdr:row>5</xdr:row>
      <xdr:rowOff>157975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AEE5771E-7F37-421F-8781-610EF00A938F}"/>
            </a:ext>
          </a:extLst>
        </xdr:cNvPr>
        <xdr:cNvSpPr/>
      </xdr:nvSpPr>
      <xdr:spPr>
        <a:xfrm>
          <a:off x="424543" y="1123717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6</xdr:row>
      <xdr:rowOff>47392</xdr:rowOff>
    </xdr:from>
    <xdr:to>
      <xdr:col>1</xdr:col>
      <xdr:colOff>2363</xdr:colOff>
      <xdr:row>6</xdr:row>
      <xdr:rowOff>157975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1C3F508-1645-4E67-943A-DC1EC86CA61A}"/>
            </a:ext>
          </a:extLst>
        </xdr:cNvPr>
        <xdr:cNvSpPr/>
      </xdr:nvSpPr>
      <xdr:spPr>
        <a:xfrm>
          <a:off x="424543" y="1323742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10</xdr:row>
      <xdr:rowOff>49169</xdr:rowOff>
    </xdr:from>
    <xdr:to>
      <xdr:col>1</xdr:col>
      <xdr:colOff>2363</xdr:colOff>
      <xdr:row>10</xdr:row>
      <xdr:rowOff>159752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AA4AA597-C8C7-4973-B656-B58D9699B6C1}"/>
            </a:ext>
          </a:extLst>
        </xdr:cNvPr>
        <xdr:cNvSpPr/>
      </xdr:nvSpPr>
      <xdr:spPr>
        <a:xfrm>
          <a:off x="424543" y="2125619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9</xdr:row>
      <xdr:rowOff>42746</xdr:rowOff>
    </xdr:from>
    <xdr:to>
      <xdr:col>1</xdr:col>
      <xdr:colOff>2363</xdr:colOff>
      <xdr:row>9</xdr:row>
      <xdr:rowOff>153329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73ACBC4-1499-48F1-9EB1-BA425CB9BC29}"/>
            </a:ext>
          </a:extLst>
        </xdr:cNvPr>
        <xdr:cNvSpPr/>
      </xdr:nvSpPr>
      <xdr:spPr>
        <a:xfrm>
          <a:off x="424543" y="191917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15</xdr:row>
      <xdr:rowOff>42746</xdr:rowOff>
    </xdr:from>
    <xdr:to>
      <xdr:col>1</xdr:col>
      <xdr:colOff>2363</xdr:colOff>
      <xdr:row>15</xdr:row>
      <xdr:rowOff>153329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E1367C0F-F885-4B52-9CB6-6A895609493C}"/>
            </a:ext>
          </a:extLst>
        </xdr:cNvPr>
        <xdr:cNvSpPr/>
      </xdr:nvSpPr>
      <xdr:spPr>
        <a:xfrm>
          <a:off x="424543" y="31193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16</xdr:row>
      <xdr:rowOff>42746</xdr:rowOff>
    </xdr:from>
    <xdr:to>
      <xdr:col>1</xdr:col>
      <xdr:colOff>2363</xdr:colOff>
      <xdr:row>16</xdr:row>
      <xdr:rowOff>153329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84CC2BF8-633C-49A9-9780-A3169BC337DA}"/>
            </a:ext>
          </a:extLst>
        </xdr:cNvPr>
        <xdr:cNvSpPr/>
      </xdr:nvSpPr>
      <xdr:spPr>
        <a:xfrm>
          <a:off x="424543" y="3319346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19</xdr:row>
      <xdr:rowOff>42746</xdr:rowOff>
    </xdr:from>
    <xdr:to>
      <xdr:col>1</xdr:col>
      <xdr:colOff>2363</xdr:colOff>
      <xdr:row>19</xdr:row>
      <xdr:rowOff>153329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FA497E9C-521B-40B3-A581-65A9778A1DDC}"/>
            </a:ext>
          </a:extLst>
        </xdr:cNvPr>
        <xdr:cNvSpPr/>
      </xdr:nvSpPr>
      <xdr:spPr>
        <a:xfrm>
          <a:off x="424543" y="39194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5"/>
  <sheetViews>
    <sheetView tabSelected="1" zoomScaleNormal="100" workbookViewId="0"/>
  </sheetViews>
  <sheetFormatPr baseColWidth="10" defaultColWidth="11.5546875" defaultRowHeight="15" customHeight="1" x14ac:dyDescent="0.25"/>
  <cols>
    <col min="1" max="1" width="6.21875" style="1" customWidth="1"/>
    <col min="2" max="2" width="11.5546875" style="1" customWidth="1"/>
    <col min="3" max="3" width="1.5546875" style="1" customWidth="1"/>
    <col min="4" max="4" width="19.5546875" style="1" customWidth="1"/>
    <col min="5" max="5" width="10.6640625" style="1" customWidth="1"/>
    <col min="6" max="6" width="13.6640625" style="2" customWidth="1"/>
    <col min="7" max="7" width="10" style="1" customWidth="1"/>
    <col min="8" max="8" width="2.21875" style="1" customWidth="1"/>
    <col min="9" max="12" width="11.5546875" style="1"/>
    <col min="13" max="13" width="7.6640625" style="1" customWidth="1"/>
    <col min="14" max="16384" width="11.5546875" style="1"/>
  </cols>
  <sheetData>
    <row r="1" spans="1:7" ht="15" customHeight="1" x14ac:dyDescent="0.25">
      <c r="A1" s="37" t="s">
        <v>0</v>
      </c>
      <c r="B1" s="36"/>
      <c r="C1" s="36"/>
      <c r="D1" s="36"/>
      <c r="E1" s="36"/>
      <c r="F1" s="36"/>
    </row>
    <row r="2" spans="1:7" ht="15" customHeight="1" x14ac:dyDescent="0.25">
      <c r="B2" s="36"/>
      <c r="C2" s="36"/>
      <c r="D2" s="36"/>
      <c r="E2" s="36"/>
      <c r="F2" s="36"/>
    </row>
    <row r="3" spans="1:7" ht="15" customHeight="1" x14ac:dyDescent="0.25">
      <c r="B3" s="39"/>
      <c r="D3" s="39"/>
      <c r="F3" s="39"/>
      <c r="G3" s="39"/>
    </row>
    <row r="4" spans="1:7" ht="15" customHeight="1" x14ac:dyDescent="0.25">
      <c r="B4" s="36"/>
      <c r="C4" s="36"/>
      <c r="D4" s="36"/>
      <c r="E4" s="36"/>
      <c r="F4" s="36"/>
      <c r="G4" s="36"/>
    </row>
    <row r="5" spans="1:7" ht="15" customHeight="1" x14ac:dyDescent="0.25">
      <c r="B5" s="36"/>
      <c r="C5" s="36"/>
      <c r="D5" s="36"/>
      <c r="E5" s="36"/>
      <c r="F5" s="38"/>
      <c r="G5" s="36"/>
    </row>
    <row r="6" spans="1:7" ht="15" customHeight="1" x14ac:dyDescent="0.25">
      <c r="B6" s="36"/>
      <c r="C6" s="36"/>
      <c r="D6" s="36"/>
      <c r="E6" s="36"/>
      <c r="F6" s="36"/>
      <c r="G6" s="36"/>
    </row>
    <row r="7" spans="1:7" ht="15" customHeight="1" x14ac:dyDescent="0.25">
      <c r="B7" s="36"/>
      <c r="C7" s="36"/>
      <c r="D7" s="36"/>
      <c r="E7" s="36"/>
      <c r="F7" s="36"/>
      <c r="G7" s="36"/>
    </row>
    <row r="8" spans="1:7" ht="15" customHeight="1" x14ac:dyDescent="0.25">
      <c r="B8" s="36"/>
      <c r="C8" s="36"/>
      <c r="D8" s="36"/>
      <c r="E8" s="36"/>
      <c r="F8" s="36"/>
      <c r="G8" s="36"/>
    </row>
    <row r="9" spans="1:7" ht="15" customHeight="1" x14ac:dyDescent="0.25">
      <c r="B9" s="36"/>
      <c r="C9" s="36"/>
      <c r="D9" s="36"/>
      <c r="E9" s="36"/>
      <c r="F9" s="36"/>
      <c r="G9" s="36"/>
    </row>
    <row r="10" spans="1:7" ht="15" customHeight="1" x14ac:dyDescent="0.25">
      <c r="B10" s="36"/>
      <c r="C10" s="36"/>
      <c r="D10" s="36"/>
      <c r="E10" s="36"/>
      <c r="F10" s="36"/>
      <c r="G10" s="36"/>
    </row>
    <row r="11" spans="1:7" ht="15" customHeight="1" x14ac:dyDescent="0.25">
      <c r="B11" s="36"/>
      <c r="C11" s="36"/>
      <c r="D11" s="36"/>
      <c r="E11" s="36"/>
      <c r="F11" s="36"/>
      <c r="G11" s="36"/>
    </row>
    <row r="12" spans="1:7" ht="15" customHeight="1" x14ac:dyDescent="0.25">
      <c r="B12" s="36"/>
      <c r="C12" s="36"/>
      <c r="D12" s="36"/>
      <c r="E12" s="36"/>
      <c r="F12" s="36"/>
      <c r="G12" s="36"/>
    </row>
    <row r="13" spans="1:7" ht="15" customHeight="1" x14ac:dyDescent="0.25">
      <c r="B13" s="36"/>
      <c r="C13" s="36"/>
      <c r="D13" s="36"/>
      <c r="E13" s="36"/>
      <c r="F13" s="36"/>
      <c r="G13" s="36"/>
    </row>
    <row r="14" spans="1:7" ht="15" customHeight="1" x14ac:dyDescent="0.25">
      <c r="B14" s="36"/>
      <c r="C14" s="36"/>
      <c r="D14" s="36"/>
      <c r="E14" s="36"/>
      <c r="F14" s="36"/>
      <c r="G14" s="36"/>
    </row>
    <row r="15" spans="1:7" ht="15" customHeight="1" x14ac:dyDescent="0.25">
      <c r="B15" s="36"/>
      <c r="C15" s="36"/>
      <c r="D15" s="36"/>
      <c r="E15" s="36"/>
      <c r="F15" s="36"/>
      <c r="G15" s="36"/>
    </row>
    <row r="16" spans="1:7" ht="15" customHeight="1" x14ac:dyDescent="0.25">
      <c r="B16" s="36"/>
      <c r="C16" s="36"/>
      <c r="D16" s="36"/>
      <c r="E16" s="36"/>
      <c r="F16" s="36"/>
      <c r="G16" s="36"/>
    </row>
    <row r="17" spans="1:9" ht="15" customHeight="1" x14ac:dyDescent="0.25">
      <c r="B17" s="36"/>
      <c r="C17" s="36"/>
      <c r="D17" s="36"/>
      <c r="E17" s="36"/>
      <c r="F17" s="36"/>
      <c r="G17" s="36"/>
    </row>
    <row r="18" spans="1:9" ht="15" customHeight="1" x14ac:dyDescent="0.25">
      <c r="B18" s="36"/>
      <c r="C18" s="36"/>
      <c r="D18" s="36"/>
      <c r="E18" s="36"/>
      <c r="F18" s="36"/>
      <c r="G18" s="36"/>
    </row>
    <row r="19" spans="1:9" ht="15" customHeight="1" x14ac:dyDescent="0.25">
      <c r="B19" s="36"/>
      <c r="C19" s="36"/>
      <c r="D19" s="36"/>
      <c r="E19" s="36"/>
      <c r="F19" s="36"/>
      <c r="G19" s="36"/>
    </row>
    <row r="20" spans="1:9" ht="15" customHeight="1" x14ac:dyDescent="0.25">
      <c r="A20" s="5" t="s">
        <v>1</v>
      </c>
      <c r="B20" s="36"/>
      <c r="C20" s="36"/>
      <c r="D20" s="36"/>
      <c r="E20" s="36"/>
      <c r="F20" s="36"/>
      <c r="G20" s="36"/>
    </row>
    <row r="21" spans="1:9" ht="15" customHeight="1" x14ac:dyDescent="0.25">
      <c r="A21" s="4"/>
      <c r="E21" s="66" t="s">
        <v>2</v>
      </c>
      <c r="F21" s="40" t="s">
        <v>3</v>
      </c>
      <c r="G21" s="41">
        <v>575143</v>
      </c>
    </row>
    <row r="22" spans="1:9" ht="15" customHeight="1" x14ac:dyDescent="0.25">
      <c r="C22" s="4"/>
      <c r="D22" s="4"/>
      <c r="E22" s="4"/>
      <c r="F22" s="4"/>
      <c r="G22" s="2"/>
    </row>
    <row r="23" spans="1:9" ht="15" customHeight="1" x14ac:dyDescent="0.25">
      <c r="A23" s="5" t="s">
        <v>4</v>
      </c>
      <c r="F23" s="1"/>
      <c r="G23" s="2"/>
      <c r="I23" s="5" t="s">
        <v>5</v>
      </c>
    </row>
    <row r="24" spans="1:9" ht="15" customHeight="1" x14ac:dyDescent="0.25">
      <c r="A24" s="5"/>
      <c r="F24" s="1"/>
      <c r="G24" s="2"/>
      <c r="I24" s="102" t="s">
        <v>150</v>
      </c>
    </row>
    <row r="25" spans="1:9" ht="15" customHeight="1" x14ac:dyDescent="0.25">
      <c r="A25" s="1" t="s">
        <v>6</v>
      </c>
      <c r="F25" s="1"/>
      <c r="G25" s="2">
        <v>-4500</v>
      </c>
      <c r="I25" s="1" t="s">
        <v>7</v>
      </c>
    </row>
    <row r="26" spans="1:9" ht="15" customHeight="1" x14ac:dyDescent="0.25">
      <c r="B26" s="27"/>
      <c r="F26" s="25"/>
      <c r="G26" s="2"/>
      <c r="I26" s="1" t="s">
        <v>8</v>
      </c>
    </row>
    <row r="27" spans="1:9" ht="15" customHeight="1" x14ac:dyDescent="0.25">
      <c r="A27" s="1" t="s">
        <v>9</v>
      </c>
      <c r="F27" s="1"/>
      <c r="G27" s="2"/>
    </row>
    <row r="28" spans="1:9" ht="15" customHeight="1" x14ac:dyDescent="0.25">
      <c r="B28" s="1" t="s">
        <v>10</v>
      </c>
      <c r="F28" s="2">
        <v>600</v>
      </c>
      <c r="G28" s="2"/>
      <c r="I28" s="102" t="s">
        <v>151</v>
      </c>
    </row>
    <row r="29" spans="1:9" ht="15" customHeight="1" x14ac:dyDescent="0.25">
      <c r="B29" s="1" t="s">
        <v>11</v>
      </c>
      <c r="F29" s="2">
        <v>1250</v>
      </c>
      <c r="G29" s="2"/>
      <c r="I29" s="1" t="s">
        <v>12</v>
      </c>
    </row>
    <row r="30" spans="1:9" ht="15" customHeight="1" x14ac:dyDescent="0.25">
      <c r="B30" s="1" t="s">
        <v>13</v>
      </c>
      <c r="F30" s="42">
        <v>780</v>
      </c>
      <c r="G30" s="2">
        <f>-(SUM(F27:F30))</f>
        <v>-2630</v>
      </c>
    </row>
    <row r="31" spans="1:9" ht="15" customHeight="1" x14ac:dyDescent="0.25">
      <c r="F31" s="43"/>
      <c r="G31" s="2"/>
      <c r="I31" s="1" t="s">
        <v>14</v>
      </c>
    </row>
    <row r="32" spans="1:9" ht="15" customHeight="1" x14ac:dyDescent="0.25">
      <c r="A32" s="1" t="s">
        <v>15</v>
      </c>
      <c r="F32" s="1"/>
      <c r="G32" s="2"/>
      <c r="I32" s="1" t="s">
        <v>16</v>
      </c>
    </row>
    <row r="33" spans="1:9" ht="15" customHeight="1" x14ac:dyDescent="0.25">
      <c r="A33" s="1" t="s">
        <v>17</v>
      </c>
      <c r="F33" s="1"/>
      <c r="G33" s="2">
        <v>0</v>
      </c>
      <c r="I33" s="1" t="s">
        <v>18</v>
      </c>
    </row>
    <row r="34" spans="1:9" ht="15" customHeight="1" x14ac:dyDescent="0.25">
      <c r="A34" s="1" t="s">
        <v>19</v>
      </c>
      <c r="F34" s="1"/>
      <c r="G34" s="2">
        <v>-1300</v>
      </c>
      <c r="I34" s="1" t="s">
        <v>149</v>
      </c>
    </row>
    <row r="35" spans="1:9" ht="15" customHeight="1" thickBot="1" x14ac:dyDescent="0.3">
      <c r="F35" s="44" t="s">
        <v>21</v>
      </c>
      <c r="G35" s="45">
        <f>SUM(G21:G34)</f>
        <v>566713</v>
      </c>
      <c r="I35" s="1" t="s">
        <v>20</v>
      </c>
    </row>
    <row r="36" spans="1:9" ht="15" customHeight="1" thickTop="1" x14ac:dyDescent="0.25">
      <c r="A36" s="46"/>
      <c r="B36" s="46"/>
      <c r="C36" s="46"/>
      <c r="D36" s="46"/>
      <c r="E36" s="46"/>
      <c r="F36" s="46"/>
      <c r="G36" s="46"/>
    </row>
    <row r="37" spans="1:9" ht="15" customHeight="1" x14ac:dyDescent="0.25">
      <c r="A37" s="47" t="s">
        <v>24</v>
      </c>
      <c r="B37" s="48"/>
      <c r="C37" s="48"/>
      <c r="D37" s="48"/>
      <c r="E37" s="48"/>
      <c r="F37" s="48"/>
      <c r="G37" s="2"/>
      <c r="I37" s="102" t="s">
        <v>152</v>
      </c>
    </row>
    <row r="38" spans="1:9" ht="15" customHeight="1" x14ac:dyDescent="0.25">
      <c r="A38" s="47"/>
      <c r="B38" s="48"/>
      <c r="C38" s="48"/>
      <c r="D38" s="48"/>
      <c r="E38" s="48"/>
      <c r="F38" s="48"/>
      <c r="G38" s="2"/>
      <c r="I38" s="1" t="s">
        <v>22</v>
      </c>
    </row>
    <row r="39" spans="1:9" ht="15" customHeight="1" x14ac:dyDescent="0.25">
      <c r="A39" s="50" t="s">
        <v>26</v>
      </c>
      <c r="B39" s="48"/>
      <c r="C39" s="48"/>
      <c r="D39" s="49"/>
      <c r="E39" s="48">
        <f>+G35</f>
        <v>566713</v>
      </c>
      <c r="F39" s="48" t="s">
        <v>27</v>
      </c>
      <c r="G39" s="82">
        <f>+E39*0.38</f>
        <v>215350.94</v>
      </c>
      <c r="I39" s="1" t="s">
        <v>23</v>
      </c>
    </row>
    <row r="40" spans="1:9" ht="15" customHeight="1" x14ac:dyDescent="0.25">
      <c r="A40" s="48"/>
      <c r="B40" s="48"/>
      <c r="C40" s="48"/>
      <c r="D40" s="49"/>
      <c r="E40" s="48"/>
      <c r="F40" s="48"/>
      <c r="G40" s="83"/>
    </row>
    <row r="41" spans="1:9" ht="15" customHeight="1" x14ac:dyDescent="0.25">
      <c r="A41" s="50" t="s">
        <v>28</v>
      </c>
      <c r="B41" s="48"/>
      <c r="C41" s="48"/>
      <c r="D41" s="49"/>
      <c r="E41" s="48">
        <f>+G35</f>
        <v>566713</v>
      </c>
      <c r="F41" s="48" t="s">
        <v>29</v>
      </c>
      <c r="G41" s="83">
        <f>-E41*0.1</f>
        <v>-56671.3</v>
      </c>
      <c r="I41" s="1" t="s">
        <v>25</v>
      </c>
    </row>
    <row r="42" spans="1:9" ht="15" customHeight="1" x14ac:dyDescent="0.25">
      <c r="A42" s="48"/>
      <c r="B42" s="48"/>
      <c r="C42" s="48"/>
      <c r="D42" s="48"/>
      <c r="E42" s="48"/>
      <c r="F42" s="48"/>
      <c r="G42" s="84">
        <f>SUM(G39:G41)</f>
        <v>158679.64000000001</v>
      </c>
    </row>
    <row r="43" spans="1:9" ht="15" customHeight="1" x14ac:dyDescent="0.25">
      <c r="A43" s="50" t="s">
        <v>30</v>
      </c>
      <c r="B43" s="48"/>
      <c r="C43" s="48"/>
      <c r="D43" s="48"/>
      <c r="E43" s="48"/>
      <c r="F43" s="48"/>
      <c r="G43" s="83"/>
    </row>
    <row r="44" spans="1:9" ht="15" customHeight="1" x14ac:dyDescent="0.25">
      <c r="A44" s="48"/>
      <c r="B44" s="48" t="s">
        <v>31</v>
      </c>
      <c r="C44" s="48"/>
      <c r="E44" s="48"/>
      <c r="F44" s="48"/>
      <c r="G44" s="83"/>
    </row>
    <row r="45" spans="1:9" ht="15" customHeight="1" x14ac:dyDescent="0.25">
      <c r="A45" s="49" t="s">
        <v>32</v>
      </c>
      <c r="B45" s="48" t="s">
        <v>33</v>
      </c>
      <c r="C45" s="48"/>
      <c r="D45" s="48"/>
      <c r="F45" s="48">
        <f>+F63</f>
        <v>554053</v>
      </c>
      <c r="G45" s="83"/>
    </row>
    <row r="46" spans="1:9" ht="15" customHeight="1" x14ac:dyDescent="0.25">
      <c r="A46" s="49" t="s">
        <v>34</v>
      </c>
      <c r="B46" s="1" t="s">
        <v>35</v>
      </c>
      <c r="D46" s="48"/>
      <c r="F46" s="48">
        <f>+G35</f>
        <v>566713</v>
      </c>
      <c r="G46" s="83"/>
    </row>
    <row r="47" spans="1:9" ht="15" customHeight="1" x14ac:dyDescent="0.25">
      <c r="A47" s="49" t="s">
        <v>36</v>
      </c>
      <c r="B47" s="1" t="s">
        <v>37</v>
      </c>
      <c r="D47" s="48"/>
      <c r="E47" s="75"/>
      <c r="F47" s="51">
        <f>+D93</f>
        <v>300000</v>
      </c>
      <c r="G47" s="83">
        <f>-MIN(F45:F47)*0.19</f>
        <v>-57000</v>
      </c>
    </row>
    <row r="48" spans="1:9" ht="15" customHeight="1" x14ac:dyDescent="0.25">
      <c r="A48" s="48"/>
      <c r="B48" s="99" t="s">
        <v>38</v>
      </c>
      <c r="C48" s="100"/>
      <c r="D48" s="51"/>
      <c r="E48" s="51"/>
      <c r="F48" s="48"/>
      <c r="G48" s="83"/>
    </row>
    <row r="49" spans="1:8" ht="15" customHeight="1" x14ac:dyDescent="0.25">
      <c r="A49" s="48"/>
      <c r="B49" s="99" t="s">
        <v>39</v>
      </c>
      <c r="C49" s="51"/>
      <c r="D49" s="51"/>
      <c r="E49" s="51"/>
      <c r="F49" s="48"/>
      <c r="G49" s="83"/>
    </row>
    <row r="50" spans="1:8" ht="15" customHeight="1" x14ac:dyDescent="0.25">
      <c r="A50" s="48"/>
      <c r="B50" s="27"/>
      <c r="C50" s="48"/>
      <c r="D50" s="48"/>
      <c r="E50" s="48"/>
      <c r="F50" s="48"/>
      <c r="G50" s="83"/>
    </row>
    <row r="51" spans="1:8" ht="15" customHeight="1" x14ac:dyDescent="0.25">
      <c r="A51" s="28" t="s">
        <v>40</v>
      </c>
      <c r="B51" s="4"/>
      <c r="C51" s="4"/>
      <c r="E51" s="48"/>
      <c r="F51" s="48"/>
      <c r="G51" s="83"/>
    </row>
    <row r="52" spans="1:8" ht="15" customHeight="1" x14ac:dyDescent="0.25">
      <c r="A52" s="1" t="s">
        <v>41</v>
      </c>
      <c r="B52" s="4"/>
      <c r="C52" s="4"/>
      <c r="E52" s="48"/>
      <c r="F52" s="81">
        <f>+E58</f>
        <v>527793</v>
      </c>
      <c r="G52" s="83"/>
    </row>
    <row r="53" spans="1:8" ht="15" customHeight="1" x14ac:dyDescent="0.25">
      <c r="A53" s="52" t="s">
        <v>3</v>
      </c>
      <c r="B53" s="53"/>
      <c r="C53" s="53"/>
      <c r="D53" s="77"/>
      <c r="E53" s="54">
        <f>+G21</f>
        <v>575143</v>
      </c>
      <c r="F53" s="48"/>
      <c r="G53" s="83"/>
    </row>
    <row r="54" spans="1:8" ht="15" customHeight="1" x14ac:dyDescent="0.25">
      <c r="A54" s="55" t="s">
        <v>42</v>
      </c>
      <c r="B54" s="56"/>
      <c r="C54" s="56"/>
      <c r="D54" s="78"/>
      <c r="E54" s="57">
        <v>-40000</v>
      </c>
      <c r="F54" s="58" t="s">
        <v>2</v>
      </c>
      <c r="G54" s="83"/>
      <c r="H54" s="58"/>
    </row>
    <row r="55" spans="1:8" ht="15" customHeight="1" x14ac:dyDescent="0.25">
      <c r="A55" s="55" t="s">
        <v>43</v>
      </c>
      <c r="B55" s="56"/>
      <c r="C55" s="56"/>
      <c r="D55" s="78"/>
      <c r="E55" s="57">
        <v>-3590</v>
      </c>
      <c r="F55" s="58" t="s">
        <v>2</v>
      </c>
      <c r="G55" s="83"/>
      <c r="H55" s="58"/>
    </row>
    <row r="56" spans="1:8" ht="15" customHeight="1" x14ac:dyDescent="0.25">
      <c r="A56" s="55" t="s">
        <v>44</v>
      </c>
      <c r="B56" s="56"/>
      <c r="C56" s="56"/>
      <c r="D56" s="78"/>
      <c r="E56" s="57">
        <v>-2760</v>
      </c>
      <c r="F56" s="58" t="s">
        <v>2</v>
      </c>
      <c r="G56" s="83"/>
      <c r="H56" s="58"/>
    </row>
    <row r="57" spans="1:8" ht="15" customHeight="1" x14ac:dyDescent="0.25">
      <c r="A57" s="55" t="s">
        <v>45</v>
      </c>
      <c r="B57" s="56"/>
      <c r="C57" s="56"/>
      <c r="D57" s="78"/>
      <c r="E57" s="57">
        <v>-1000</v>
      </c>
      <c r="F57" s="58" t="s">
        <v>2</v>
      </c>
      <c r="G57" s="83"/>
      <c r="H57" s="58"/>
    </row>
    <row r="58" spans="1:8" ht="15" customHeight="1" x14ac:dyDescent="0.25">
      <c r="A58" s="79" t="s">
        <v>46</v>
      </c>
      <c r="B58" s="59"/>
      <c r="C58" s="60"/>
      <c r="D58" s="80"/>
      <c r="E58" s="76">
        <f>SUM(E53:E57)</f>
        <v>527793</v>
      </c>
      <c r="F58" s="1"/>
      <c r="G58" s="83"/>
      <c r="H58" s="58"/>
    </row>
    <row r="59" spans="1:8" ht="15" customHeight="1" x14ac:dyDescent="0.25">
      <c r="A59" s="1" t="s">
        <v>47</v>
      </c>
      <c r="B59" s="4"/>
      <c r="C59" s="4"/>
      <c r="E59" s="48"/>
      <c r="F59" s="48"/>
      <c r="G59" s="83"/>
    </row>
    <row r="60" spans="1:8" s="27" customFormat="1" ht="15" customHeight="1" x14ac:dyDescent="0.25">
      <c r="A60" s="1" t="s">
        <v>48</v>
      </c>
      <c r="B60" s="28"/>
      <c r="C60" s="28"/>
      <c r="F60" s="48">
        <f>500000*0.05</f>
        <v>25000</v>
      </c>
      <c r="G60" s="89"/>
    </row>
    <row r="61" spans="1:8" ht="15" customHeight="1" x14ac:dyDescent="0.25">
      <c r="A61" s="1" t="s">
        <v>49</v>
      </c>
      <c r="B61" s="4"/>
      <c r="C61" s="4"/>
      <c r="E61" s="48"/>
      <c r="F61" s="48"/>
      <c r="G61" s="83"/>
    </row>
    <row r="62" spans="1:8" ht="15" customHeight="1" x14ac:dyDescent="0.25">
      <c r="A62" s="1" t="s">
        <v>50</v>
      </c>
      <c r="B62" s="4"/>
      <c r="C62" s="4"/>
      <c r="E62" s="48"/>
      <c r="F62" s="48">
        <f>1000+260</f>
        <v>1260</v>
      </c>
      <c r="G62" s="83"/>
    </row>
    <row r="63" spans="1:8" ht="15" customHeight="1" thickBot="1" x14ac:dyDescent="0.3">
      <c r="A63" s="48"/>
      <c r="B63" s="90" t="s">
        <v>148</v>
      </c>
      <c r="C63" s="48"/>
      <c r="D63" s="48"/>
      <c r="E63" s="75" t="s">
        <v>33</v>
      </c>
      <c r="F63" s="61">
        <f>SUM(F52:F62)</f>
        <v>554053</v>
      </c>
      <c r="G63" s="83"/>
    </row>
    <row r="64" spans="1:8" ht="15" customHeight="1" thickTop="1" x14ac:dyDescent="0.25">
      <c r="A64" s="48"/>
      <c r="B64" s="48"/>
      <c r="C64" s="48"/>
      <c r="D64" s="48"/>
      <c r="E64" s="48"/>
      <c r="F64" s="48"/>
      <c r="G64" s="83"/>
    </row>
    <row r="65" spans="1:7" ht="15" customHeight="1" x14ac:dyDescent="0.25">
      <c r="A65" s="28" t="s">
        <v>51</v>
      </c>
      <c r="B65" s="48"/>
      <c r="C65" s="48"/>
      <c r="D65" s="48"/>
      <c r="E65" s="48"/>
      <c r="F65" s="48"/>
      <c r="G65" s="83"/>
    </row>
    <row r="66" spans="1:7" ht="15" customHeight="1" x14ac:dyDescent="0.25">
      <c r="A66" s="91" t="s">
        <v>52</v>
      </c>
      <c r="B66" s="92"/>
      <c r="C66" s="92"/>
      <c r="D66" s="92"/>
      <c r="E66" s="92">
        <f>-E55-E56-E57</f>
        <v>7350</v>
      </c>
      <c r="F66" s="76">
        <f>+E69</f>
        <v>3460</v>
      </c>
      <c r="G66" s="96"/>
    </row>
    <row r="67" spans="1:7" ht="15" customHeight="1" x14ac:dyDescent="0.25">
      <c r="A67" s="93" t="s">
        <v>53</v>
      </c>
      <c r="B67" s="88"/>
      <c r="C67" s="88"/>
      <c r="D67" s="88"/>
      <c r="E67" s="57">
        <f>+G30</f>
        <v>-2630</v>
      </c>
      <c r="F67" s="62" t="s">
        <v>54</v>
      </c>
      <c r="G67" s="83"/>
    </row>
    <row r="68" spans="1:7" ht="15" customHeight="1" x14ac:dyDescent="0.25">
      <c r="A68" s="93" t="s">
        <v>55</v>
      </c>
      <c r="B68" s="88"/>
      <c r="C68" s="88"/>
      <c r="D68" s="88"/>
      <c r="E68" s="57">
        <f>-F62</f>
        <v>-1260</v>
      </c>
      <c r="F68" s="58"/>
      <c r="G68" s="83"/>
    </row>
    <row r="69" spans="1:7" ht="15" customHeight="1" x14ac:dyDescent="0.25">
      <c r="A69" s="94"/>
      <c r="B69" s="95"/>
      <c r="C69" s="95"/>
      <c r="D69" s="95"/>
      <c r="E69" s="76">
        <f>SUM(E66:E68)</f>
        <v>3460</v>
      </c>
      <c r="F69" s="62"/>
      <c r="G69" s="83"/>
    </row>
    <row r="70" spans="1:7" ht="15" customHeight="1" x14ac:dyDescent="0.25">
      <c r="A70" s="1" t="s">
        <v>56</v>
      </c>
      <c r="B70" s="48"/>
      <c r="C70" s="48"/>
      <c r="D70" s="48"/>
      <c r="E70" s="48"/>
      <c r="F70" s="48">
        <v>0</v>
      </c>
      <c r="G70" s="83"/>
    </row>
    <row r="71" spans="1:7" ht="15" customHeight="1" x14ac:dyDescent="0.25">
      <c r="A71" s="1" t="s">
        <v>57</v>
      </c>
      <c r="B71" s="48"/>
      <c r="C71" s="48"/>
      <c r="D71" s="48"/>
      <c r="E71" s="48"/>
      <c r="F71" s="48">
        <v>0</v>
      </c>
      <c r="G71" s="83"/>
    </row>
    <row r="72" spans="1:7" ht="15" customHeight="1" x14ac:dyDescent="0.25">
      <c r="A72" s="4" t="s">
        <v>58</v>
      </c>
      <c r="B72" s="48"/>
      <c r="C72" s="48"/>
      <c r="D72" s="48"/>
      <c r="E72" s="48"/>
      <c r="F72" s="48">
        <v>0</v>
      </c>
      <c r="G72" s="83"/>
    </row>
    <row r="73" spans="1:7" ht="15" customHeight="1" thickBot="1" x14ac:dyDescent="0.3">
      <c r="A73" s="4"/>
      <c r="B73" s="48"/>
      <c r="C73" s="48"/>
      <c r="D73" s="48"/>
      <c r="E73" s="75" t="s">
        <v>59</v>
      </c>
      <c r="F73" s="61">
        <f>SUM(F66:F72)</f>
        <v>3460</v>
      </c>
      <c r="G73" s="83"/>
    </row>
    <row r="74" spans="1:7" ht="15" customHeight="1" thickTop="1" x14ac:dyDescent="0.25">
      <c r="A74" s="4"/>
      <c r="B74" s="48"/>
      <c r="C74" s="48"/>
      <c r="D74" s="48"/>
      <c r="E74" s="48"/>
      <c r="F74" s="48"/>
      <c r="G74" s="83"/>
    </row>
    <row r="75" spans="1:7" ht="15" customHeight="1" x14ac:dyDescent="0.25">
      <c r="A75" s="97" t="s">
        <v>60</v>
      </c>
      <c r="B75" s="48"/>
      <c r="C75" s="48"/>
      <c r="D75" s="48"/>
      <c r="E75" s="48"/>
      <c r="F75" s="48"/>
      <c r="G75" s="83"/>
    </row>
    <row r="76" spans="1:7" ht="15" customHeight="1" x14ac:dyDescent="0.25">
      <c r="A76" s="98" t="s">
        <v>61</v>
      </c>
      <c r="B76" s="51"/>
      <c r="C76" s="51"/>
      <c r="D76" s="51"/>
      <c r="E76" s="51"/>
      <c r="F76" s="51"/>
      <c r="G76" s="83"/>
    </row>
    <row r="77" spans="1:7" ht="15" customHeight="1" x14ac:dyDescent="0.25">
      <c r="A77" s="4"/>
      <c r="B77" s="48"/>
      <c r="C77" s="48"/>
      <c r="D77" s="48"/>
      <c r="E77" s="48"/>
      <c r="F77" s="48"/>
      <c r="G77" s="83"/>
    </row>
    <row r="78" spans="1:7" ht="15" customHeight="1" x14ac:dyDescent="0.25">
      <c r="A78" s="101" t="s">
        <v>62</v>
      </c>
      <c r="B78" s="48"/>
      <c r="C78" s="48"/>
      <c r="D78" s="48"/>
      <c r="E78" s="48"/>
      <c r="F78" s="48"/>
      <c r="G78" s="83"/>
    </row>
    <row r="79" spans="1:7" ht="15" customHeight="1" x14ac:dyDescent="0.25">
      <c r="A79" s="4" t="s">
        <v>63</v>
      </c>
      <c r="B79" s="48"/>
      <c r="C79" s="48"/>
      <c r="D79" s="48"/>
      <c r="E79" s="48"/>
      <c r="F79" s="48"/>
      <c r="G79" s="83"/>
    </row>
    <row r="80" spans="1:7" ht="15" customHeight="1" x14ac:dyDescent="0.25">
      <c r="A80" s="4" t="s">
        <v>64</v>
      </c>
      <c r="B80" s="48"/>
      <c r="C80" s="48"/>
      <c r="D80" s="48"/>
      <c r="E80" s="48"/>
      <c r="F80" s="48"/>
      <c r="G80" s="83"/>
    </row>
    <row r="81" spans="1:7" ht="15" customHeight="1" x14ac:dyDescent="0.25">
      <c r="A81" s="136" t="s">
        <v>65</v>
      </c>
      <c r="B81" s="136"/>
      <c r="C81" s="136"/>
      <c r="D81" s="136"/>
      <c r="E81" s="136"/>
      <c r="F81" s="136"/>
      <c r="G81" s="83"/>
    </row>
    <row r="82" spans="1:7" ht="30" customHeight="1" x14ac:dyDescent="0.25">
      <c r="A82" s="136"/>
      <c r="B82" s="136"/>
      <c r="C82" s="136"/>
      <c r="D82" s="136"/>
      <c r="E82" s="136"/>
      <c r="F82" s="136"/>
      <c r="G82" s="83"/>
    </row>
    <row r="83" spans="1:7" ht="15" customHeight="1" x14ac:dyDescent="0.25">
      <c r="A83" s="71"/>
      <c r="B83" s="71"/>
      <c r="C83" s="71"/>
      <c r="D83" s="71"/>
      <c r="E83" s="71"/>
      <c r="F83" s="71"/>
      <c r="G83" s="83"/>
    </row>
    <row r="84" spans="1:7" ht="15" customHeight="1" x14ac:dyDescent="0.25">
      <c r="A84" s="58" t="s">
        <v>66</v>
      </c>
      <c r="B84" s="63"/>
      <c r="C84" s="63"/>
      <c r="D84" s="63"/>
      <c r="E84" s="63"/>
      <c r="F84" s="63"/>
      <c r="G84" s="83"/>
    </row>
    <row r="85" spans="1:7" ht="15" customHeight="1" x14ac:dyDescent="0.25">
      <c r="A85" s="137" t="s">
        <v>67</v>
      </c>
      <c r="B85" s="137"/>
      <c r="C85" s="137"/>
      <c r="D85" s="137"/>
      <c r="E85" s="137"/>
      <c r="F85" s="137"/>
      <c r="G85" s="83"/>
    </row>
    <row r="86" spans="1:7" ht="15" customHeight="1" x14ac:dyDescent="0.25">
      <c r="A86" s="46"/>
      <c r="B86" s="46"/>
      <c r="C86" s="46"/>
      <c r="D86" s="46"/>
      <c r="E86" s="46"/>
      <c r="F86" s="46"/>
      <c r="G86" s="83"/>
    </row>
    <row r="87" spans="1:7" ht="15" customHeight="1" x14ac:dyDescent="0.25">
      <c r="A87" s="58" t="s">
        <v>68</v>
      </c>
      <c r="B87" s="63"/>
      <c r="C87" s="63"/>
      <c r="D87" s="63"/>
      <c r="E87" s="63"/>
      <c r="F87" s="63"/>
      <c r="G87" s="83"/>
    </row>
    <row r="88" spans="1:7" ht="15" customHeight="1" x14ac:dyDescent="0.25">
      <c r="A88" s="137" t="s">
        <v>69</v>
      </c>
      <c r="B88" s="137"/>
      <c r="C88" s="137"/>
      <c r="D88" s="137"/>
      <c r="E88" s="137"/>
      <c r="F88" s="137"/>
      <c r="G88" s="83"/>
    </row>
    <row r="89" spans="1:7" ht="15" customHeight="1" x14ac:dyDescent="0.25">
      <c r="A89" s="48"/>
      <c r="B89" s="48"/>
      <c r="C89" s="48"/>
      <c r="D89" s="48"/>
      <c r="E89" s="48"/>
      <c r="F89" s="48"/>
      <c r="G89" s="83"/>
    </row>
    <row r="90" spans="1:7" ht="15" customHeight="1" x14ac:dyDescent="0.25">
      <c r="A90" s="1" t="s">
        <v>70</v>
      </c>
      <c r="D90" s="48"/>
      <c r="E90" s="46"/>
      <c r="F90" s="46"/>
      <c r="G90" s="83"/>
    </row>
    <row r="91" spans="1:7" ht="15" customHeight="1" x14ac:dyDescent="0.25">
      <c r="A91" s="1" t="s">
        <v>71</v>
      </c>
      <c r="D91" s="69">
        <v>200000</v>
      </c>
      <c r="E91" s="58" t="s">
        <v>72</v>
      </c>
      <c r="F91" s="46"/>
      <c r="G91" s="83"/>
    </row>
    <row r="92" spans="1:7" ht="15" customHeight="1" x14ac:dyDescent="0.25">
      <c r="A92" s="1" t="s">
        <v>73</v>
      </c>
      <c r="D92" s="70">
        <v>0</v>
      </c>
      <c r="E92" s="58" t="s">
        <v>72</v>
      </c>
      <c r="F92" s="46"/>
      <c r="G92" s="83"/>
    </row>
    <row r="93" spans="1:7" ht="15" customHeight="1" x14ac:dyDescent="0.25">
      <c r="A93" s="1" t="s">
        <v>74</v>
      </c>
      <c r="D93" s="51">
        <f>+D94-D91-D92</f>
        <v>300000</v>
      </c>
      <c r="F93" s="48"/>
      <c r="G93" s="83"/>
    </row>
    <row r="94" spans="1:7" ht="15" customHeight="1" thickBot="1" x14ac:dyDescent="0.3">
      <c r="A94" s="48"/>
      <c r="B94" s="48"/>
      <c r="D94" s="61">
        <v>500000</v>
      </c>
      <c r="E94" s="48"/>
      <c r="F94" s="48"/>
      <c r="G94" s="83"/>
    </row>
    <row r="95" spans="1:7" ht="15" customHeight="1" thickTop="1" x14ac:dyDescent="0.25">
      <c r="A95" s="48"/>
      <c r="B95" s="48"/>
      <c r="D95" s="48"/>
      <c r="E95" s="48"/>
      <c r="F95" s="48"/>
      <c r="G95" s="83"/>
    </row>
    <row r="96" spans="1:7" ht="15" customHeight="1" x14ac:dyDescent="0.25">
      <c r="A96" s="138" t="s">
        <v>75</v>
      </c>
      <c r="B96" s="138"/>
      <c r="C96" s="138"/>
      <c r="D96" s="138"/>
      <c r="E96" s="138"/>
      <c r="F96" s="139"/>
      <c r="G96" s="83"/>
    </row>
    <row r="97" spans="1:7" ht="60" customHeight="1" x14ac:dyDescent="0.25">
      <c r="A97" s="138"/>
      <c r="B97" s="138"/>
      <c r="C97" s="138"/>
      <c r="D97" s="138"/>
      <c r="E97" s="138"/>
      <c r="F97" s="139"/>
      <c r="G97" s="83"/>
    </row>
    <row r="98" spans="1:7" ht="15" customHeight="1" x14ac:dyDescent="0.25">
      <c r="A98" s="28"/>
      <c r="B98" s="48"/>
      <c r="C98" s="48"/>
      <c r="D98" s="48"/>
      <c r="E98" s="48"/>
      <c r="F98" s="48"/>
      <c r="G98" s="83"/>
    </row>
    <row r="99" spans="1:7" ht="15" customHeight="1" x14ac:dyDescent="0.25">
      <c r="A99" s="140" t="s">
        <v>76</v>
      </c>
      <c r="B99" s="140"/>
      <c r="C99" s="140"/>
      <c r="D99" s="140"/>
      <c r="E99" s="140"/>
      <c r="F99" s="140"/>
      <c r="G99" s="83"/>
    </row>
    <row r="100" spans="1:7" ht="30.75" customHeight="1" x14ac:dyDescent="0.25">
      <c r="A100" s="140"/>
      <c r="B100" s="140"/>
      <c r="C100" s="140"/>
      <c r="D100" s="140"/>
      <c r="E100" s="140"/>
      <c r="F100" s="140"/>
      <c r="G100" s="83"/>
    </row>
    <row r="101" spans="1:7" ht="15" customHeight="1" x14ac:dyDescent="0.25">
      <c r="A101" s="64"/>
      <c r="B101" s="64"/>
      <c r="C101" s="64"/>
      <c r="D101" s="64"/>
      <c r="E101" s="65"/>
      <c r="F101" s="66"/>
      <c r="G101" s="85"/>
    </row>
    <row r="102" spans="1:7" ht="15" customHeight="1" x14ac:dyDescent="0.25">
      <c r="A102" s="58" t="s">
        <v>77</v>
      </c>
      <c r="B102" s="64"/>
      <c r="C102" s="64"/>
      <c r="D102" s="64"/>
      <c r="E102" s="65"/>
      <c r="F102" s="66"/>
      <c r="G102" s="85"/>
    </row>
    <row r="103" spans="1:7" ht="15" customHeight="1" x14ac:dyDescent="0.25">
      <c r="A103" s="58" t="s">
        <v>78</v>
      </c>
      <c r="B103" s="64"/>
      <c r="C103" s="64"/>
      <c r="D103" s="64"/>
      <c r="E103" s="65"/>
      <c r="F103" s="66"/>
      <c r="G103" s="85"/>
    </row>
    <row r="104" spans="1:7" ht="15" customHeight="1" x14ac:dyDescent="0.25">
      <c r="A104" s="28" t="s">
        <v>79</v>
      </c>
      <c r="B104" s="64"/>
      <c r="C104" s="64"/>
      <c r="D104" s="64"/>
      <c r="E104" s="65"/>
      <c r="F104" s="66"/>
      <c r="G104" s="85"/>
    </row>
    <row r="105" spans="1:7" ht="15" customHeight="1" x14ac:dyDescent="0.25">
      <c r="A105" s="28" t="s">
        <v>80</v>
      </c>
      <c r="B105" s="64"/>
      <c r="C105" s="64"/>
      <c r="D105" s="64"/>
      <c r="E105" s="65"/>
      <c r="F105" s="66"/>
      <c r="G105" s="85"/>
    </row>
    <row r="106" spans="1:7" ht="15" customHeight="1" x14ac:dyDescent="0.25">
      <c r="A106" s="64"/>
      <c r="B106" s="64"/>
      <c r="C106" s="64"/>
      <c r="D106" s="64"/>
      <c r="E106" s="65"/>
      <c r="F106" s="66"/>
      <c r="G106" s="85"/>
    </row>
    <row r="107" spans="1:7" ht="15" customHeight="1" x14ac:dyDescent="0.25">
      <c r="A107" s="50" t="s">
        <v>81</v>
      </c>
      <c r="B107" s="48"/>
      <c r="C107" s="48"/>
      <c r="D107" s="48"/>
      <c r="E107" s="48"/>
      <c r="F107" s="48"/>
      <c r="G107" s="83"/>
    </row>
    <row r="108" spans="1:7" ht="15" customHeight="1" x14ac:dyDescent="0.25">
      <c r="A108" s="4" t="s">
        <v>82</v>
      </c>
      <c r="C108" s="49"/>
      <c r="D108" s="48"/>
      <c r="E108" s="48"/>
      <c r="F108" s="1"/>
      <c r="G108" s="83"/>
    </row>
    <row r="109" spans="1:7" ht="15" customHeight="1" x14ac:dyDescent="0.25">
      <c r="A109" s="67" t="s">
        <v>83</v>
      </c>
      <c r="C109" s="48"/>
      <c r="D109" s="48"/>
      <c r="E109" s="48">
        <f>+G35</f>
        <v>566713</v>
      </c>
      <c r="F109" s="1"/>
      <c r="G109" s="83"/>
    </row>
    <row r="110" spans="1:7" ht="15" customHeight="1" x14ac:dyDescent="0.25">
      <c r="A110" s="68" t="s">
        <v>84</v>
      </c>
      <c r="C110" s="48"/>
      <c r="D110" s="48"/>
      <c r="E110" s="48">
        <f>-F47</f>
        <v>-300000</v>
      </c>
      <c r="F110" s="1"/>
      <c r="G110" s="83"/>
    </row>
    <row r="111" spans="1:7" ht="15" customHeight="1" x14ac:dyDescent="0.25">
      <c r="A111" s="68" t="s">
        <v>85</v>
      </c>
      <c r="C111" s="48"/>
      <c r="D111" s="48"/>
      <c r="E111" s="48">
        <f>-F73</f>
        <v>-3460</v>
      </c>
      <c r="F111" s="1"/>
      <c r="G111" s="83"/>
    </row>
    <row r="112" spans="1:7" ht="15" customHeight="1" thickBot="1" x14ac:dyDescent="0.3">
      <c r="A112" s="48"/>
      <c r="B112" s="48"/>
      <c r="C112" s="48"/>
      <c r="D112" s="48"/>
      <c r="E112" s="61">
        <f>MAX(SUM(E109:E111),0)</f>
        <v>263253</v>
      </c>
      <c r="F112" s="48" t="s">
        <v>86</v>
      </c>
      <c r="G112" s="83">
        <f>-E112*0.13</f>
        <v>-34222.89</v>
      </c>
    </row>
    <row r="113" spans="1:7" ht="15" customHeight="1" thickTop="1" x14ac:dyDescent="0.25">
      <c r="A113" s="48"/>
      <c r="B113" s="48"/>
      <c r="C113" s="48"/>
      <c r="D113" s="48"/>
      <c r="E113" s="48"/>
      <c r="F113" s="48"/>
      <c r="G113" s="83"/>
    </row>
    <row r="114" spans="1:7" ht="15" customHeight="1" x14ac:dyDescent="0.25">
      <c r="A114" s="48"/>
      <c r="B114" s="48"/>
      <c r="C114" s="48"/>
      <c r="D114" s="48"/>
      <c r="E114" s="48"/>
      <c r="F114" s="48"/>
      <c r="G114" s="83"/>
    </row>
    <row r="115" spans="1:7" ht="15" customHeight="1" x14ac:dyDescent="0.25">
      <c r="A115" s="48"/>
      <c r="B115" s="48"/>
      <c r="C115" s="48"/>
      <c r="D115" s="48"/>
      <c r="E115" s="48"/>
      <c r="F115" s="48"/>
      <c r="G115" s="83"/>
    </row>
    <row r="116" spans="1:7" ht="15" customHeight="1" x14ac:dyDescent="0.25">
      <c r="A116" s="48"/>
      <c r="B116" s="48"/>
      <c r="C116" s="48"/>
      <c r="D116" s="48"/>
      <c r="E116" s="48"/>
      <c r="F116" s="48"/>
      <c r="G116" s="83"/>
    </row>
    <row r="117" spans="1:7" ht="15" customHeight="1" x14ac:dyDescent="0.25">
      <c r="A117" s="48"/>
      <c r="B117" s="48"/>
      <c r="C117" s="48"/>
      <c r="D117" s="48"/>
      <c r="E117" s="48"/>
      <c r="F117" s="48"/>
      <c r="G117" s="83"/>
    </row>
    <row r="118" spans="1:7" ht="15" customHeight="1" x14ac:dyDescent="0.25">
      <c r="A118" s="15" t="s">
        <v>87</v>
      </c>
      <c r="B118" s="48"/>
      <c r="C118" s="48"/>
      <c r="D118" s="48"/>
      <c r="E118" s="48"/>
      <c r="F118" s="48"/>
      <c r="G118" s="83"/>
    </row>
    <row r="119" spans="1:7" ht="15" customHeight="1" x14ac:dyDescent="0.25">
      <c r="A119"/>
      <c r="B119"/>
      <c r="C119"/>
      <c r="D119"/>
      <c r="E119"/>
      <c r="F119"/>
      <c r="G119" s="83"/>
    </row>
    <row r="120" spans="1:7" ht="15" customHeight="1" x14ac:dyDescent="0.25">
      <c r="A120" s="15" t="s">
        <v>88</v>
      </c>
      <c r="B120"/>
      <c r="C120"/>
      <c r="D120"/>
      <c r="E120"/>
      <c r="F120"/>
      <c r="G120" s="83"/>
    </row>
    <row r="121" spans="1:7" ht="15" customHeight="1" x14ac:dyDescent="0.25">
      <c r="A121" s="15"/>
      <c r="B121"/>
      <c r="C121"/>
      <c r="D121"/>
      <c r="E121"/>
      <c r="F121"/>
      <c r="G121" s="83"/>
    </row>
    <row r="122" spans="1:7" ht="15" customHeight="1" x14ac:dyDescent="0.25">
      <c r="A122" s="15" t="s">
        <v>89</v>
      </c>
      <c r="B122"/>
      <c r="C122"/>
      <c r="D122"/>
      <c r="E122"/>
      <c r="F122"/>
      <c r="G122" s="83"/>
    </row>
    <row r="123" spans="1:7" ht="15" customHeight="1" x14ac:dyDescent="0.25">
      <c r="A123" s="15"/>
      <c r="B123"/>
      <c r="C123"/>
      <c r="D123"/>
      <c r="E123"/>
      <c r="F123"/>
      <c r="G123" s="83"/>
    </row>
    <row r="124" spans="1:7" ht="15" customHeight="1" thickBot="1" x14ac:dyDescent="0.3">
      <c r="A124" s="48"/>
      <c r="B124" s="48"/>
      <c r="C124" s="48"/>
      <c r="D124" s="48"/>
      <c r="E124" s="48"/>
      <c r="F124" s="44" t="s">
        <v>90</v>
      </c>
      <c r="G124" s="86">
        <f>SUM(G42:G123)</f>
        <v>67456.750000000015</v>
      </c>
    </row>
    <row r="125" spans="1:7" ht="15" customHeight="1" thickTop="1" x14ac:dyDescent="0.25">
      <c r="A125" s="48"/>
      <c r="B125" s="48"/>
      <c r="C125" s="48"/>
      <c r="D125" s="48"/>
      <c r="E125" s="48"/>
      <c r="F125" s="48"/>
      <c r="G125" s="87"/>
    </row>
    <row r="126" spans="1:7" ht="15" customHeight="1" x14ac:dyDescent="0.25">
      <c r="A126" s="47" t="s">
        <v>91</v>
      </c>
      <c r="B126" s="48"/>
      <c r="C126" s="48"/>
      <c r="D126" s="48"/>
      <c r="E126" s="48"/>
      <c r="F126" s="48"/>
      <c r="G126" s="83"/>
    </row>
    <row r="127" spans="1:7" ht="15" customHeight="1" x14ac:dyDescent="0.25">
      <c r="A127" s="47"/>
      <c r="B127" s="48"/>
      <c r="C127" s="48"/>
      <c r="D127" s="48"/>
      <c r="E127" s="48"/>
      <c r="F127" s="48"/>
      <c r="G127" s="83"/>
    </row>
    <row r="128" spans="1:7" ht="15" customHeight="1" thickBot="1" x14ac:dyDescent="0.3">
      <c r="A128" s="48"/>
      <c r="B128" s="48"/>
      <c r="C128" s="48"/>
      <c r="D128" s="48"/>
      <c r="E128" s="48"/>
      <c r="F128" s="44" t="s">
        <v>92</v>
      </c>
      <c r="G128" s="117">
        <v>0</v>
      </c>
    </row>
    <row r="129" spans="1:8" ht="15" customHeight="1" thickTop="1" x14ac:dyDescent="0.25">
      <c r="A129" s="48"/>
      <c r="B129" s="48"/>
      <c r="C129" s="48"/>
      <c r="D129" s="48"/>
      <c r="E129" s="48"/>
      <c r="F129" s="48"/>
      <c r="G129" s="83"/>
    </row>
    <row r="130" spans="1:8" ht="15" customHeight="1" x14ac:dyDescent="0.25">
      <c r="A130" s="72" t="s">
        <v>93</v>
      </c>
      <c r="B130" s="48"/>
      <c r="C130" s="48"/>
      <c r="D130" s="48"/>
      <c r="E130" s="48"/>
      <c r="F130" s="48"/>
      <c r="G130" s="83"/>
    </row>
    <row r="131" spans="1:8" ht="15" customHeight="1" x14ac:dyDescent="0.25">
      <c r="A131" s="72"/>
      <c r="B131" s="48"/>
      <c r="C131" s="48"/>
      <c r="D131" s="48"/>
      <c r="E131" s="48"/>
      <c r="F131" s="48"/>
      <c r="G131" s="83"/>
    </row>
    <row r="132" spans="1:8" ht="15" customHeight="1" thickBot="1" x14ac:dyDescent="0.3">
      <c r="A132"/>
      <c r="B132"/>
      <c r="C132"/>
      <c r="D132"/>
      <c r="E132"/>
      <c r="F132" s="40" t="s">
        <v>94</v>
      </c>
      <c r="G132" s="117">
        <v>0</v>
      </c>
      <c r="H132"/>
    </row>
    <row r="133" spans="1:8" ht="15" customHeight="1" thickTop="1" x14ac:dyDescent="0.25">
      <c r="A133"/>
      <c r="B133"/>
      <c r="C133"/>
      <c r="D133"/>
      <c r="E133"/>
      <c r="F133"/>
      <c r="G133"/>
      <c r="H133"/>
    </row>
    <row r="134" spans="1:8" ht="15" customHeight="1" x14ac:dyDescent="0.25">
      <c r="A134" s="72" t="s">
        <v>95</v>
      </c>
      <c r="B134" s="73"/>
      <c r="C134" s="73"/>
      <c r="D134" s="73"/>
      <c r="E134" s="73"/>
      <c r="F134" s="73"/>
      <c r="G134"/>
      <c r="H134"/>
    </row>
    <row r="135" spans="1:8" ht="15" customHeight="1" x14ac:dyDescent="0.25">
      <c r="A135" s="72"/>
      <c r="B135" s="73"/>
      <c r="C135" s="73"/>
      <c r="D135" s="73"/>
      <c r="E135" s="73"/>
      <c r="F135" s="73"/>
      <c r="G135"/>
      <c r="H135"/>
    </row>
    <row r="136" spans="1:8" ht="15" customHeight="1" thickBot="1" x14ac:dyDescent="0.3">
      <c r="A136" s="4"/>
      <c r="B136" s="73"/>
      <c r="C136" s="73"/>
      <c r="D136" s="73"/>
      <c r="E136" s="73"/>
      <c r="F136" s="74"/>
      <c r="G136" s="45">
        <v>0</v>
      </c>
      <c r="H136"/>
    </row>
    <row r="137" spans="1:8" ht="15" customHeight="1" thickTop="1" x14ac:dyDescent="0.25">
      <c r="A137"/>
      <c r="B137"/>
      <c r="C137"/>
      <c r="D137"/>
      <c r="E137"/>
      <c r="F137" s="73"/>
      <c r="G137"/>
      <c r="H137"/>
    </row>
    <row r="138" spans="1:8" ht="15" customHeight="1" thickBot="1" x14ac:dyDescent="0.3">
      <c r="H138"/>
    </row>
    <row r="139" spans="1:8" ht="15" customHeight="1" x14ac:dyDescent="0.25">
      <c r="A139" s="103" t="s">
        <v>96</v>
      </c>
      <c r="B139" s="104"/>
      <c r="C139" s="104"/>
      <c r="D139" s="104"/>
      <c r="E139" s="104"/>
      <c r="F139" s="104"/>
      <c r="G139" s="105"/>
      <c r="H139"/>
    </row>
    <row r="140" spans="1:8" ht="15" customHeight="1" x14ac:dyDescent="0.25">
      <c r="A140" s="106"/>
      <c r="B140" s="107"/>
      <c r="C140" s="107"/>
      <c r="D140" s="107"/>
      <c r="E140" s="107"/>
      <c r="F140" s="107"/>
      <c r="G140" s="108"/>
      <c r="H140"/>
    </row>
    <row r="141" spans="1:8" ht="15" customHeight="1" x14ac:dyDescent="0.25">
      <c r="A141" s="109" t="s">
        <v>97</v>
      </c>
      <c r="B141" s="107"/>
      <c r="C141" s="107"/>
      <c r="D141" s="107"/>
      <c r="E141" s="110"/>
      <c r="F141" s="107"/>
      <c r="G141" s="111">
        <f>+G124</f>
        <v>67456.750000000015</v>
      </c>
      <c r="H141"/>
    </row>
    <row r="142" spans="1:8" ht="15" customHeight="1" x14ac:dyDescent="0.25">
      <c r="A142" s="109" t="s">
        <v>98</v>
      </c>
      <c r="B142" s="107"/>
      <c r="C142" s="107"/>
      <c r="D142" s="107"/>
      <c r="E142" s="110"/>
      <c r="F142" s="107"/>
      <c r="G142" s="111">
        <f>+G128</f>
        <v>0</v>
      </c>
      <c r="H142"/>
    </row>
    <row r="143" spans="1:8" ht="15" customHeight="1" x14ac:dyDescent="0.25">
      <c r="A143" s="109" t="s">
        <v>99</v>
      </c>
      <c r="B143" s="107"/>
      <c r="C143" s="107"/>
      <c r="D143" s="107"/>
      <c r="E143" s="110"/>
      <c r="F143" s="107"/>
      <c r="G143" s="111">
        <f>G132</f>
        <v>0</v>
      </c>
      <c r="H143"/>
    </row>
    <row r="144" spans="1:8" ht="15" customHeight="1" x14ac:dyDescent="0.25">
      <c r="A144" s="109" t="s">
        <v>95</v>
      </c>
      <c r="B144" s="107"/>
      <c r="C144" s="107"/>
      <c r="D144" s="107"/>
      <c r="E144" s="110"/>
      <c r="F144" s="107"/>
      <c r="G144" s="111">
        <f>G136</f>
        <v>0</v>
      </c>
    </row>
    <row r="145" spans="1:7" ht="15" customHeight="1" thickBot="1" x14ac:dyDescent="0.3">
      <c r="A145" s="112"/>
      <c r="B145" s="113"/>
      <c r="C145" s="113"/>
      <c r="D145" s="113"/>
      <c r="E145" s="114"/>
      <c r="F145" s="115" t="s">
        <v>100</v>
      </c>
      <c r="G145" s="116">
        <f>+SUM(G141:G144)</f>
        <v>67456.750000000015</v>
      </c>
    </row>
  </sheetData>
  <mergeCells count="5">
    <mergeCell ref="A81:F82"/>
    <mergeCell ref="A85:F85"/>
    <mergeCell ref="A88:F88"/>
    <mergeCell ref="A96:F97"/>
    <mergeCell ref="A99:F100"/>
  </mergeCells>
  <pageMargins left="0.98425196850393704" right="0.98425196850393704" top="0.98425196850393704" bottom="0.98425196850393704" header="0.51181102362204722" footer="0.51181102362204722"/>
  <pageSetup scale="93" fitToHeight="0" orientation="portrait" r:id="rId1"/>
  <headerFooter alignWithMargins="0"/>
  <rowBreaks count="3" manualBreakCount="3">
    <brk id="36" max="6" man="1"/>
    <brk id="74" max="6" man="1"/>
    <brk id="117" max="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85BE8-9826-435A-8B83-250C4BDCC398}">
  <sheetPr>
    <tabColor theme="0" tint="-0.499984740745262"/>
    <pageSetUpPr fitToPage="1"/>
  </sheetPr>
  <dimension ref="A1:I39"/>
  <sheetViews>
    <sheetView topLeftCell="A16" zoomScale="160" zoomScaleNormal="160" workbookViewId="0"/>
  </sheetViews>
  <sheetFormatPr baseColWidth="10" defaultColWidth="11.5546875" defaultRowHeight="15" customHeight="1" x14ac:dyDescent="0.25"/>
  <cols>
    <col min="1" max="1" width="6.21875" style="1" customWidth="1"/>
    <col min="2" max="2" width="11.5546875" style="1" customWidth="1"/>
    <col min="3" max="3" width="1.5546875" style="1" customWidth="1"/>
    <col min="4" max="4" width="19.5546875" style="1" customWidth="1"/>
    <col min="5" max="5" width="10.6640625" style="1" customWidth="1"/>
    <col min="6" max="6" width="8.88671875" style="2" customWidth="1"/>
    <col min="7" max="7" width="10" style="1" customWidth="1"/>
    <col min="8" max="8" width="2.21875" style="1" customWidth="1"/>
    <col min="9" max="9" width="10" style="1" hidden="1" customWidth="1"/>
    <col min="10" max="12" width="11.5546875" style="1"/>
    <col min="13" max="13" width="7.6640625" style="1" customWidth="1"/>
    <col min="14" max="16384" width="11.5546875" style="1"/>
  </cols>
  <sheetData>
    <row r="1" spans="1:7" ht="15" customHeight="1" x14ac:dyDescent="0.25">
      <c r="A1" s="37" t="s">
        <v>0</v>
      </c>
      <c r="B1" s="36"/>
      <c r="C1" s="36"/>
      <c r="D1" s="36"/>
      <c r="E1" s="36"/>
      <c r="F1" s="36"/>
    </row>
    <row r="2" spans="1:7" ht="15" customHeight="1" x14ac:dyDescent="0.25">
      <c r="B2" s="36"/>
      <c r="C2" s="36"/>
      <c r="D2" s="36"/>
      <c r="E2" s="36"/>
      <c r="F2" s="36"/>
    </row>
    <row r="3" spans="1:7" ht="15" customHeight="1" x14ac:dyDescent="0.25">
      <c r="B3" s="39"/>
      <c r="D3" s="39"/>
      <c r="F3" s="39"/>
      <c r="G3" s="39"/>
    </row>
    <row r="4" spans="1:7" ht="15" customHeight="1" x14ac:dyDescent="0.25">
      <c r="B4" s="36"/>
      <c r="C4" s="36"/>
      <c r="D4" s="36"/>
      <c r="E4" s="36"/>
      <c r="F4" s="36"/>
      <c r="G4" s="36"/>
    </row>
    <row r="5" spans="1:7" ht="15" customHeight="1" x14ac:dyDescent="0.25">
      <c r="B5" s="36"/>
      <c r="C5" s="36"/>
      <c r="D5" s="36"/>
      <c r="E5" s="36"/>
      <c r="F5" s="38"/>
      <c r="G5" s="36"/>
    </row>
    <row r="6" spans="1:7" ht="15" customHeight="1" x14ac:dyDescent="0.25">
      <c r="B6" s="36"/>
      <c r="C6" s="36"/>
      <c r="D6" s="36"/>
      <c r="E6" s="36"/>
      <c r="F6" s="36"/>
      <c r="G6" s="36"/>
    </row>
    <row r="7" spans="1:7" ht="15" customHeight="1" x14ac:dyDescent="0.25">
      <c r="B7" s="36"/>
      <c r="C7" s="36"/>
      <c r="D7" s="36"/>
      <c r="E7" s="36"/>
      <c r="F7" s="36"/>
      <c r="G7" s="36"/>
    </row>
    <row r="8" spans="1:7" ht="15" customHeight="1" x14ac:dyDescent="0.25">
      <c r="B8" s="36"/>
      <c r="C8" s="36"/>
      <c r="D8" s="36"/>
      <c r="E8" s="36"/>
      <c r="F8" s="36"/>
      <c r="G8" s="36"/>
    </row>
    <row r="9" spans="1:7" ht="15" customHeight="1" x14ac:dyDescent="0.25">
      <c r="B9" s="36"/>
      <c r="C9" s="36"/>
      <c r="D9" s="36"/>
      <c r="E9" s="36"/>
      <c r="F9" s="36"/>
      <c r="G9" s="36"/>
    </row>
    <row r="10" spans="1:7" ht="15" customHeight="1" x14ac:dyDescent="0.25">
      <c r="B10" s="36"/>
      <c r="C10" s="36"/>
      <c r="D10" s="36"/>
      <c r="E10" s="36"/>
      <c r="F10" s="36"/>
      <c r="G10" s="36"/>
    </row>
    <row r="11" spans="1:7" ht="15" customHeight="1" x14ac:dyDescent="0.25">
      <c r="B11" s="36"/>
      <c r="C11" s="36"/>
      <c r="D11" s="36"/>
      <c r="E11" s="36"/>
      <c r="F11" s="36"/>
      <c r="G11" s="36"/>
    </row>
    <row r="12" spans="1:7" ht="15" customHeight="1" x14ac:dyDescent="0.25">
      <c r="B12" s="36"/>
      <c r="C12" s="36"/>
      <c r="D12" s="36"/>
      <c r="E12" s="36"/>
      <c r="F12" s="36"/>
      <c r="G12" s="36"/>
    </row>
    <row r="13" spans="1:7" ht="15" customHeight="1" x14ac:dyDescent="0.25">
      <c r="B13" s="36"/>
      <c r="C13" s="36"/>
      <c r="D13" s="36"/>
      <c r="E13" s="36"/>
      <c r="F13" s="36"/>
      <c r="G13" s="36"/>
    </row>
    <row r="14" spans="1:7" ht="15" customHeight="1" x14ac:dyDescent="0.25">
      <c r="B14" s="36"/>
      <c r="C14" s="36"/>
      <c r="D14" s="36"/>
      <c r="E14" s="36"/>
      <c r="F14" s="36"/>
      <c r="G14" s="36"/>
    </row>
    <row r="15" spans="1:7" ht="15" customHeight="1" x14ac:dyDescent="0.25">
      <c r="B15" s="36"/>
      <c r="C15" s="36"/>
      <c r="D15" s="36"/>
      <c r="E15" s="36"/>
      <c r="F15" s="36"/>
      <c r="G15" s="36"/>
    </row>
    <row r="16" spans="1:7" ht="15" customHeight="1" x14ac:dyDescent="0.25">
      <c r="B16" s="36"/>
      <c r="C16" s="36"/>
      <c r="D16" s="36"/>
      <c r="E16" s="36"/>
      <c r="F16" s="36"/>
      <c r="G16" s="36"/>
    </row>
    <row r="17" spans="1:9" ht="15" customHeight="1" x14ac:dyDescent="0.25">
      <c r="B17" s="36"/>
      <c r="C17" s="36"/>
      <c r="D17" s="36"/>
      <c r="E17" s="36"/>
      <c r="F17" s="36"/>
      <c r="G17" s="36"/>
    </row>
    <row r="18" spans="1:9" ht="15" customHeight="1" x14ac:dyDescent="0.25">
      <c r="B18" s="36"/>
      <c r="C18" s="36"/>
      <c r="D18" s="36"/>
      <c r="E18" s="36"/>
      <c r="F18" s="36"/>
      <c r="G18" s="36"/>
    </row>
    <row r="19" spans="1:9" ht="15" customHeight="1" x14ac:dyDescent="0.25">
      <c r="B19" s="36"/>
      <c r="C19" s="36"/>
      <c r="D19" s="36"/>
      <c r="E19" s="36"/>
      <c r="F19" s="36"/>
      <c r="G19" s="36"/>
    </row>
    <row r="20" spans="1:9" ht="15" customHeight="1" x14ac:dyDescent="0.25">
      <c r="B20" s="36"/>
      <c r="C20" s="36"/>
      <c r="D20" s="36"/>
      <c r="E20" s="36"/>
      <c r="F20" s="36"/>
      <c r="G20" s="36"/>
    </row>
    <row r="21" spans="1:9" ht="15" customHeight="1" x14ac:dyDescent="0.25">
      <c r="B21" s="36"/>
      <c r="C21" s="36"/>
      <c r="D21" s="36"/>
      <c r="E21" s="36"/>
      <c r="F21" s="36"/>
      <c r="G21" s="36"/>
    </row>
    <row r="22" spans="1:9" ht="15" customHeight="1" thickBot="1" x14ac:dyDescent="0.3">
      <c r="A22" s="102"/>
      <c r="B22" s="36"/>
      <c r="C22" s="36"/>
      <c r="D22" s="36"/>
      <c r="E22" s="36"/>
      <c r="F22" s="36"/>
      <c r="G22" s="36"/>
    </row>
    <row r="23" spans="1:9" ht="15" customHeight="1" thickBot="1" x14ac:dyDescent="0.3">
      <c r="A23" s="119" t="s">
        <v>7</v>
      </c>
      <c r="B23" s="119"/>
      <c r="C23" s="119"/>
      <c r="D23" s="119"/>
      <c r="E23" s="119"/>
      <c r="F23" s="119"/>
      <c r="G23" s="121">
        <f>+Solution!G21</f>
        <v>575143</v>
      </c>
      <c r="I23" s="121">
        <v>575143</v>
      </c>
    </row>
    <row r="24" spans="1:9" ht="15" customHeight="1" x14ac:dyDescent="0.25">
      <c r="A24" s="36"/>
      <c r="B24" s="36"/>
      <c r="C24" s="36"/>
      <c r="D24" s="36"/>
      <c r="E24" s="36"/>
      <c r="F24" s="36"/>
      <c r="G24" s="36"/>
      <c r="I24" s="36"/>
    </row>
    <row r="25" spans="1:9" ht="15" customHeight="1" x14ac:dyDescent="0.25">
      <c r="A25" s="120" t="s">
        <v>8</v>
      </c>
      <c r="B25" s="118"/>
      <c r="C25" s="118"/>
      <c r="D25" s="118"/>
      <c r="E25" s="118"/>
      <c r="F25" s="118"/>
      <c r="G25" s="118"/>
      <c r="I25" s="118"/>
    </row>
    <row r="26" spans="1:9" ht="15" customHeight="1" thickBot="1" x14ac:dyDescent="0.3">
      <c r="A26" s="129" t="s">
        <v>147</v>
      </c>
      <c r="B26" s="118"/>
      <c r="C26" s="118"/>
      <c r="D26" s="118"/>
      <c r="E26" s="118"/>
      <c r="F26" s="118"/>
      <c r="G26" s="118"/>
      <c r="I26" s="118"/>
    </row>
    <row r="27" spans="1:9" ht="15" customHeight="1" thickBot="1" x14ac:dyDescent="0.3">
      <c r="A27" s="118"/>
      <c r="B27" s="118"/>
      <c r="C27" s="118"/>
      <c r="D27" s="118"/>
      <c r="E27" s="118"/>
      <c r="F27" s="122" t="s">
        <v>145</v>
      </c>
      <c r="G27" s="123">
        <f>+Solution!G35</f>
        <v>566713</v>
      </c>
      <c r="I27" s="123">
        <v>566713</v>
      </c>
    </row>
    <row r="28" spans="1:9" ht="15" customHeight="1" thickBot="1" x14ac:dyDescent="0.3">
      <c r="A28" s="36"/>
      <c r="B28" s="36"/>
      <c r="C28" s="36"/>
      <c r="D28" s="36"/>
      <c r="E28" s="36"/>
      <c r="F28" s="36"/>
      <c r="G28" s="36"/>
      <c r="I28" s="36"/>
    </row>
    <row r="29" spans="1:9" ht="15" customHeight="1" thickBot="1" x14ac:dyDescent="0.3">
      <c r="A29" s="126" t="s">
        <v>14</v>
      </c>
      <c r="B29" s="124"/>
      <c r="C29" s="124"/>
      <c r="D29" s="124"/>
      <c r="E29" s="124"/>
      <c r="F29" s="124"/>
      <c r="G29" s="125">
        <f>+Solution!G42</f>
        <v>158679.64000000001</v>
      </c>
      <c r="I29" s="125">
        <v>158679.64000000001</v>
      </c>
    </row>
    <row r="30" spans="1:9" ht="15" customHeight="1" thickBot="1" x14ac:dyDescent="0.3">
      <c r="A30" s="126"/>
      <c r="B30" s="124"/>
      <c r="C30" s="124"/>
      <c r="D30" s="124"/>
      <c r="E30" s="124"/>
      <c r="F30" s="124"/>
      <c r="G30" s="126"/>
      <c r="I30" s="130"/>
    </row>
    <row r="31" spans="1:9" ht="15" customHeight="1" thickBot="1" x14ac:dyDescent="0.3">
      <c r="A31" s="126" t="s">
        <v>16</v>
      </c>
      <c r="B31" s="124"/>
      <c r="C31" s="124"/>
      <c r="D31" s="124"/>
      <c r="E31" s="124"/>
      <c r="F31" s="124"/>
      <c r="G31" s="125">
        <v>-57000</v>
      </c>
      <c r="I31" s="124"/>
    </row>
    <row r="32" spans="1:9" ht="15" customHeight="1" thickBot="1" x14ac:dyDescent="0.3">
      <c r="A32" s="126" t="s">
        <v>18</v>
      </c>
      <c r="B32" s="124"/>
      <c r="C32" s="124"/>
      <c r="D32" s="124"/>
      <c r="E32" s="124"/>
      <c r="F32" s="134">
        <v>554053</v>
      </c>
      <c r="G32" s="126"/>
      <c r="I32" s="125">
        <v>554053</v>
      </c>
    </row>
    <row r="33" spans="1:9" ht="15" customHeight="1" thickBot="1" x14ac:dyDescent="0.3">
      <c r="A33" s="126" t="s">
        <v>149</v>
      </c>
      <c r="B33" s="124"/>
      <c r="C33" s="124"/>
      <c r="D33" s="124"/>
      <c r="E33" s="124"/>
      <c r="F33" s="134">
        <v>527793</v>
      </c>
      <c r="G33" s="126"/>
      <c r="I33" s="125">
        <v>527793</v>
      </c>
    </row>
    <row r="34" spans="1:9" ht="15" customHeight="1" thickBot="1" x14ac:dyDescent="0.3">
      <c r="A34" s="126" t="s">
        <v>20</v>
      </c>
      <c r="B34" s="124"/>
      <c r="C34" s="124"/>
      <c r="D34" s="124"/>
      <c r="E34" s="124"/>
      <c r="F34" s="134">
        <v>3460</v>
      </c>
      <c r="G34" s="126"/>
      <c r="I34" s="125">
        <v>3460</v>
      </c>
    </row>
    <row r="35" spans="1:9" ht="15" customHeight="1" thickBot="1" x14ac:dyDescent="0.3">
      <c r="A35" s="126" t="s">
        <v>22</v>
      </c>
      <c r="B35" s="124"/>
      <c r="C35" s="124"/>
      <c r="D35" s="124"/>
      <c r="E35" s="131"/>
      <c r="F35" s="132" t="s">
        <v>155</v>
      </c>
      <c r="G35" s="133"/>
      <c r="I35" s="128" t="s">
        <v>146</v>
      </c>
    </row>
    <row r="36" spans="1:9" ht="30" customHeight="1" thickBot="1" x14ac:dyDescent="0.3">
      <c r="A36" s="141" t="s">
        <v>154</v>
      </c>
      <c r="B36" s="141"/>
      <c r="C36" s="141"/>
      <c r="D36" s="141"/>
      <c r="E36" s="141"/>
      <c r="F36" s="135" t="s">
        <v>153</v>
      </c>
      <c r="G36" s="126"/>
      <c r="I36" s="127" t="s">
        <v>153</v>
      </c>
    </row>
    <row r="37" spans="1:9" ht="15" customHeight="1" thickBot="1" x14ac:dyDescent="0.3">
      <c r="A37" s="126"/>
      <c r="B37" s="124"/>
      <c r="C37" s="124"/>
      <c r="D37" s="124"/>
      <c r="E37" s="124"/>
      <c r="F37" s="124"/>
      <c r="G37" s="124"/>
      <c r="I37" s="124"/>
    </row>
    <row r="38" spans="1:9" ht="15" customHeight="1" thickBot="1" x14ac:dyDescent="0.3">
      <c r="A38" s="126" t="s">
        <v>25</v>
      </c>
      <c r="B38" s="124"/>
      <c r="C38" s="124"/>
      <c r="D38" s="124"/>
      <c r="E38" s="124"/>
      <c r="F38" s="124"/>
      <c r="G38" s="125">
        <v>-34222.89</v>
      </c>
      <c r="I38" s="125">
        <v>-34222.89</v>
      </c>
    </row>
    <row r="39" spans="1:9" ht="15" customHeight="1" thickBot="1" x14ac:dyDescent="0.3">
      <c r="A39" s="126"/>
      <c r="B39" s="124"/>
      <c r="C39" s="124"/>
      <c r="D39" s="124"/>
      <c r="E39" s="124"/>
      <c r="F39" s="128" t="s">
        <v>156</v>
      </c>
      <c r="G39" s="125">
        <f>SUM(G29:G38)</f>
        <v>67456.750000000015</v>
      </c>
    </row>
  </sheetData>
  <mergeCells count="1">
    <mergeCell ref="A36:E36"/>
  </mergeCells>
  <pageMargins left="0.98425196850393704" right="0.98425196850393704" top="0.98425196850393704" bottom="0.98425196850393704" header="0.51181102362204722" footer="0.51181102362204722"/>
  <pageSetup scale="93" fitToHeight="0" orientation="portrait" r:id="rId1"/>
  <headerFooter alignWithMargins="0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1"/>
  <sheetViews>
    <sheetView zoomScale="130" zoomScaleNormal="130" workbookViewId="0">
      <selection activeCell="E45" sqref="E45"/>
    </sheetView>
  </sheetViews>
  <sheetFormatPr baseColWidth="10" defaultColWidth="11.5546875" defaultRowHeight="15" x14ac:dyDescent="0.25"/>
  <cols>
    <col min="1" max="1" width="6.21875" style="7" customWidth="1"/>
    <col min="2" max="3" width="11.5546875" style="8"/>
    <col min="4" max="4" width="19.5546875" style="8" customWidth="1"/>
    <col min="5" max="5" width="10.6640625" style="8" customWidth="1"/>
    <col min="6" max="6" width="13.33203125" style="9" customWidth="1"/>
    <col min="7" max="7" width="2.33203125" style="8" customWidth="1"/>
    <col min="8" max="16384" width="11.5546875" style="8"/>
  </cols>
  <sheetData>
    <row r="1" spans="1:6" ht="18.75" x14ac:dyDescent="0.3">
      <c r="B1" s="3"/>
      <c r="C1" s="3"/>
      <c r="D1" s="3"/>
      <c r="E1" s="3"/>
      <c r="F1" s="3"/>
    </row>
    <row r="2" spans="1:6" ht="18.75" x14ac:dyDescent="0.3">
      <c r="B2" s="3"/>
      <c r="C2" s="3"/>
      <c r="D2" s="3"/>
      <c r="E2" s="3"/>
      <c r="F2" s="3"/>
    </row>
    <row r="3" spans="1:6" ht="15.75" x14ac:dyDescent="0.25">
      <c r="A3" s="5" t="s">
        <v>101</v>
      </c>
      <c r="B3" s="1"/>
      <c r="C3" s="1"/>
      <c r="D3" s="1"/>
      <c r="E3" s="1"/>
      <c r="F3" s="2"/>
    </row>
    <row r="4" spans="1:6" ht="15.75" x14ac:dyDescent="0.25">
      <c r="B4" s="4" t="s">
        <v>102</v>
      </c>
      <c r="C4" s="4"/>
      <c r="D4" s="4"/>
      <c r="E4" s="4"/>
      <c r="F4" s="4">
        <v>42961</v>
      </c>
    </row>
    <row r="5" spans="1:6" ht="15.75" x14ac:dyDescent="0.25">
      <c r="A5" s="13" t="s">
        <v>103</v>
      </c>
      <c r="C5" s="4"/>
      <c r="D5" s="4"/>
      <c r="E5" s="4"/>
      <c r="F5" s="4"/>
    </row>
    <row r="6" spans="1:6" ht="15.75" x14ac:dyDescent="0.25">
      <c r="A6" s="34" t="s">
        <v>104</v>
      </c>
      <c r="B6" s="4" t="s">
        <v>105</v>
      </c>
      <c r="C6" s="4"/>
      <c r="D6" s="4"/>
      <c r="E6" s="4">
        <v>12131</v>
      </c>
      <c r="F6" s="35"/>
    </row>
    <row r="7" spans="1:6" ht="15.75" x14ac:dyDescent="0.25">
      <c r="B7" s="4" t="s">
        <v>106</v>
      </c>
      <c r="C7" s="4"/>
      <c r="D7" s="4"/>
      <c r="E7" s="26">
        <v>24588</v>
      </c>
      <c r="F7" s="4"/>
    </row>
    <row r="8" spans="1:6" ht="15.75" x14ac:dyDescent="0.25">
      <c r="B8" s="4" t="s">
        <v>107</v>
      </c>
      <c r="C8" s="4"/>
      <c r="D8" s="4"/>
      <c r="E8" s="4">
        <v>1000</v>
      </c>
      <c r="F8" s="4"/>
    </row>
    <row r="9" spans="1:6" ht="15.75" x14ac:dyDescent="0.25">
      <c r="B9" s="4" t="s">
        <v>108</v>
      </c>
      <c r="C9" s="4"/>
      <c r="D9" s="4"/>
      <c r="E9" s="4">
        <v>537</v>
      </c>
      <c r="F9" s="4"/>
    </row>
    <row r="10" spans="1:6" ht="15.75" x14ac:dyDescent="0.25">
      <c r="B10" s="4" t="s">
        <v>109</v>
      </c>
      <c r="C10" s="4"/>
      <c r="D10" s="4"/>
      <c r="E10" s="33">
        <v>470</v>
      </c>
      <c r="F10" s="4"/>
    </row>
    <row r="11" spans="1:6" ht="15.75" x14ac:dyDescent="0.25">
      <c r="B11" s="4" t="s">
        <v>110</v>
      </c>
      <c r="C11" s="4"/>
      <c r="D11" s="4"/>
      <c r="E11" s="4">
        <v>5845</v>
      </c>
      <c r="F11" s="4"/>
    </row>
    <row r="12" spans="1:6" ht="15.75" x14ac:dyDescent="0.25">
      <c r="B12" s="4" t="s">
        <v>111</v>
      </c>
      <c r="C12" s="4"/>
      <c r="D12" s="4"/>
      <c r="E12" s="29">
        <v>3772</v>
      </c>
      <c r="F12" s="4"/>
    </row>
    <row r="13" spans="1:6" ht="15.75" x14ac:dyDescent="0.25">
      <c r="B13" s="4" t="s">
        <v>112</v>
      </c>
      <c r="C13" s="4"/>
      <c r="D13" s="4"/>
      <c r="E13" s="4">
        <v>620</v>
      </c>
      <c r="F13" s="4"/>
    </row>
    <row r="14" spans="1:6" ht="15.75" x14ac:dyDescent="0.25">
      <c r="B14" s="4" t="s">
        <v>113</v>
      </c>
      <c r="C14" s="4"/>
      <c r="D14" s="4"/>
      <c r="E14" s="32">
        <f>+E46</f>
        <v>422.2800000000002</v>
      </c>
      <c r="F14" s="28" t="s">
        <v>114</v>
      </c>
    </row>
    <row r="15" spans="1:6" ht="15.75" x14ac:dyDescent="0.25">
      <c r="B15" s="4" t="s">
        <v>115</v>
      </c>
      <c r="C15" s="4"/>
      <c r="D15" s="4"/>
      <c r="E15" s="4">
        <v>8856</v>
      </c>
      <c r="F15" s="4"/>
    </row>
    <row r="16" spans="1:6" ht="15.75" x14ac:dyDescent="0.25">
      <c r="B16" s="4" t="s">
        <v>116</v>
      </c>
      <c r="C16" s="4"/>
      <c r="D16" s="4"/>
      <c r="E16" s="4">
        <v>350</v>
      </c>
      <c r="F16" s="4"/>
    </row>
    <row r="17" spans="1:6" ht="15.75" x14ac:dyDescent="0.25">
      <c r="B17" s="4" t="s">
        <v>117</v>
      </c>
      <c r="C17" s="4"/>
      <c r="D17" s="4"/>
      <c r="E17" s="11">
        <v>3920</v>
      </c>
      <c r="F17" s="4">
        <f>SUM(E6:E17)</f>
        <v>62511.28</v>
      </c>
    </row>
    <row r="18" spans="1:6" ht="15.75" x14ac:dyDescent="0.25">
      <c r="A18" s="13" t="s">
        <v>118</v>
      </c>
      <c r="B18" s="6"/>
      <c r="C18" s="4"/>
      <c r="D18" s="4"/>
      <c r="E18" s="4"/>
      <c r="F18" s="4"/>
    </row>
    <row r="19" spans="1:6" ht="15.75" x14ac:dyDescent="0.25">
      <c r="A19" s="34" t="s">
        <v>119</v>
      </c>
      <c r="B19" s="4" t="s">
        <v>120</v>
      </c>
      <c r="C19" s="4"/>
      <c r="D19" s="4"/>
      <c r="E19" s="4">
        <v>-3658</v>
      </c>
      <c r="F19" s="4"/>
    </row>
    <row r="20" spans="1:6" ht="15.75" x14ac:dyDescent="0.25">
      <c r="B20" s="4" t="s">
        <v>121</v>
      </c>
      <c r="C20" s="4"/>
      <c r="D20" s="4"/>
      <c r="E20" s="26">
        <v>-12650</v>
      </c>
      <c r="F20" s="4"/>
    </row>
    <row r="21" spans="1:6" ht="15.75" x14ac:dyDescent="0.25">
      <c r="B21" s="4" t="s">
        <v>122</v>
      </c>
      <c r="C21" s="4"/>
      <c r="D21" s="4"/>
      <c r="E21" s="33">
        <v>-5400</v>
      </c>
      <c r="F21" s="4">
        <f>SUM(E19:E21)</f>
        <v>-21708</v>
      </c>
    </row>
    <row r="23" spans="1:6" ht="16.5" thickBot="1" x14ac:dyDescent="0.3">
      <c r="B23" s="1" t="s">
        <v>123</v>
      </c>
      <c r="F23" s="12">
        <f>SUM(F4:F21)</f>
        <v>83764.28</v>
      </c>
    </row>
    <row r="24" spans="1:6" ht="16.5" thickTop="1" x14ac:dyDescent="0.25">
      <c r="B24" s="1"/>
      <c r="F24" s="14"/>
    </row>
    <row r="25" spans="1:6" x14ac:dyDescent="0.25">
      <c r="F25" s="10"/>
    </row>
    <row r="26" spans="1:6" ht="15.75" x14ac:dyDescent="0.25">
      <c r="A26" s="5" t="s">
        <v>124</v>
      </c>
    </row>
    <row r="27" spans="1:6" ht="16.5" thickBot="1" x14ac:dyDescent="0.3">
      <c r="B27" s="1" t="s">
        <v>125</v>
      </c>
      <c r="C27" s="1"/>
      <c r="D27" s="1"/>
      <c r="E27" s="1"/>
      <c r="F27" s="12">
        <v>3658</v>
      </c>
    </row>
    <row r="28" spans="1:6" ht="16.5" thickTop="1" x14ac:dyDescent="0.25">
      <c r="B28" s="27" t="s">
        <v>126</v>
      </c>
    </row>
    <row r="31" spans="1:6" ht="15.75" x14ac:dyDescent="0.25">
      <c r="A31" s="15" t="s">
        <v>60</v>
      </c>
      <c r="B31" s="1"/>
      <c r="C31" s="1"/>
      <c r="D31" s="1"/>
      <c r="E31" s="1"/>
      <c r="F31" s="2"/>
    </row>
    <row r="32" spans="1:6" ht="15.75" x14ac:dyDescent="0.25">
      <c r="A32" s="1" t="s">
        <v>127</v>
      </c>
      <c r="B32" s="1"/>
      <c r="C32" s="1"/>
      <c r="D32" s="1"/>
      <c r="E32" s="1"/>
      <c r="F32" s="2"/>
    </row>
    <row r="33" spans="1:6" ht="15.75" x14ac:dyDescent="0.25">
      <c r="A33" s="1" t="s">
        <v>128</v>
      </c>
      <c r="B33" s="1"/>
      <c r="C33" s="1"/>
      <c r="D33" s="1"/>
      <c r="E33" s="29">
        <f>5029*9/12</f>
        <v>3771.75</v>
      </c>
      <c r="F33" s="2"/>
    </row>
    <row r="34" spans="1:6" ht="15.75" x14ac:dyDescent="0.25">
      <c r="A34" s="1"/>
      <c r="B34" s="1"/>
      <c r="C34" s="1"/>
      <c r="D34" s="1"/>
      <c r="E34" s="4"/>
      <c r="F34" s="2"/>
    </row>
    <row r="35" spans="1:6" ht="15.75" x14ac:dyDescent="0.25">
      <c r="A35" s="15" t="s">
        <v>129</v>
      </c>
      <c r="B35" s="1"/>
      <c r="C35" s="1"/>
      <c r="D35" s="1"/>
      <c r="E35" s="4"/>
      <c r="F35" s="2"/>
    </row>
    <row r="36" spans="1:6" ht="15.75" x14ac:dyDescent="0.25">
      <c r="A36" s="142" t="s">
        <v>130</v>
      </c>
      <c r="B36" s="142"/>
      <c r="C36" s="142"/>
      <c r="D36" s="142"/>
      <c r="E36" s="142"/>
      <c r="F36" s="2"/>
    </row>
    <row r="37" spans="1:6" ht="15.75" x14ac:dyDescent="0.25">
      <c r="A37" s="142"/>
      <c r="B37" s="142"/>
      <c r="C37" s="142"/>
      <c r="D37" s="142"/>
      <c r="E37" s="142"/>
      <c r="F37" s="2"/>
    </row>
    <row r="38" spans="1:6" ht="15.75" x14ac:dyDescent="0.25">
      <c r="A38" s="16"/>
      <c r="B38" s="16"/>
      <c r="C38" s="16"/>
      <c r="D38" s="16"/>
      <c r="E38" s="16"/>
      <c r="F38" s="2"/>
    </row>
    <row r="39" spans="1:6" ht="15.75" x14ac:dyDescent="0.25">
      <c r="A39" s="15" t="s">
        <v>131</v>
      </c>
      <c r="B39" s="1"/>
      <c r="C39" s="1"/>
      <c r="D39" s="1"/>
      <c r="E39" s="1"/>
      <c r="F39" s="2"/>
    </row>
    <row r="40" spans="1:6" ht="15.75" x14ac:dyDescent="0.25">
      <c r="A40" s="1" t="s">
        <v>132</v>
      </c>
      <c r="B40" s="1"/>
      <c r="C40" s="1"/>
      <c r="D40" s="1"/>
      <c r="E40" s="1"/>
      <c r="F40" s="2"/>
    </row>
    <row r="41" spans="1:6" ht="15.75" x14ac:dyDescent="0.25">
      <c r="A41" s="1" t="s">
        <v>133</v>
      </c>
      <c r="B41" s="1"/>
      <c r="C41" s="1"/>
      <c r="D41" s="1"/>
      <c r="E41" s="1"/>
      <c r="F41" s="2"/>
    </row>
    <row r="42" spans="1:6" ht="15.75" x14ac:dyDescent="0.25">
      <c r="A42" s="1" t="s">
        <v>134</v>
      </c>
      <c r="B42" s="1"/>
      <c r="C42" s="1"/>
      <c r="D42" s="1"/>
      <c r="E42" s="4">
        <v>1863</v>
      </c>
      <c r="F42" s="25" t="s">
        <v>135</v>
      </c>
    </row>
    <row r="43" spans="1:6" ht="15.75" x14ac:dyDescent="0.25">
      <c r="A43" s="17" t="s">
        <v>136</v>
      </c>
      <c r="B43" s="18"/>
      <c r="C43" s="18"/>
      <c r="D43" s="18"/>
      <c r="E43" s="19"/>
      <c r="F43" s="2"/>
    </row>
    <row r="44" spans="1:6" ht="15.75" x14ac:dyDescent="0.25">
      <c r="A44" s="20"/>
      <c r="B44" s="1" t="s">
        <v>137</v>
      </c>
      <c r="C44" s="1"/>
      <c r="D44" s="1"/>
      <c r="E44" s="21"/>
      <c r="F44" s="31">
        <f>1863/0.75</f>
        <v>2484</v>
      </c>
    </row>
    <row r="45" spans="1:6" ht="15.75" x14ac:dyDescent="0.25">
      <c r="A45" s="22"/>
      <c r="B45" s="23" t="s">
        <v>138</v>
      </c>
      <c r="C45" s="23"/>
      <c r="D45" s="23"/>
      <c r="E45" s="24">
        <f>-F44*0.58</f>
        <v>-1440.7199999999998</v>
      </c>
      <c r="F45" s="25" t="s">
        <v>139</v>
      </c>
    </row>
    <row r="46" spans="1:6" ht="16.5" thickBot="1" x14ac:dyDescent="0.3">
      <c r="A46" s="1" t="s">
        <v>140</v>
      </c>
      <c r="B46" s="1"/>
      <c r="C46" s="1"/>
      <c r="D46" s="1"/>
      <c r="E46" s="30">
        <f>SUM(E42:E45)</f>
        <v>422.2800000000002</v>
      </c>
      <c r="F46" s="25" t="s">
        <v>114</v>
      </c>
    </row>
    <row r="47" spans="1:6" ht="16.5" thickTop="1" x14ac:dyDescent="0.25">
      <c r="A47" s="1"/>
      <c r="B47" s="1"/>
      <c r="C47" s="1"/>
      <c r="D47" s="1"/>
      <c r="E47" s="1"/>
      <c r="F47" s="2"/>
    </row>
    <row r="48" spans="1:6" ht="15.75" x14ac:dyDescent="0.25">
      <c r="A48" s="15" t="s">
        <v>141</v>
      </c>
      <c r="B48" s="1"/>
      <c r="C48" s="1"/>
      <c r="D48" s="1"/>
      <c r="E48" s="1"/>
      <c r="F48" s="2"/>
    </row>
    <row r="49" spans="1:6" ht="15.75" x14ac:dyDescent="0.25">
      <c r="A49" s="1" t="s">
        <v>142</v>
      </c>
      <c r="B49" s="1"/>
      <c r="C49" s="1"/>
      <c r="D49" s="1"/>
      <c r="E49" s="1"/>
      <c r="F49" s="2"/>
    </row>
    <row r="50" spans="1:6" ht="15.75" x14ac:dyDescent="0.25">
      <c r="A50" s="1" t="s">
        <v>143</v>
      </c>
      <c r="B50" s="1"/>
      <c r="C50" s="1"/>
      <c r="D50" s="1"/>
      <c r="E50" s="1"/>
      <c r="F50" s="2"/>
    </row>
    <row r="51" spans="1:6" ht="15.75" x14ac:dyDescent="0.25">
      <c r="A51" s="1" t="s">
        <v>144</v>
      </c>
      <c r="B51" s="1"/>
      <c r="C51" s="1"/>
      <c r="D51" s="1"/>
      <c r="E51" s="1"/>
      <c r="F51" s="2"/>
    </row>
    <row r="52" spans="1:6" ht="15.75" x14ac:dyDescent="0.25">
      <c r="A52" s="1"/>
      <c r="B52" s="1"/>
      <c r="C52" s="1"/>
      <c r="D52" s="1"/>
      <c r="E52" s="1"/>
      <c r="F52" s="2"/>
    </row>
    <row r="53" spans="1:6" ht="15.75" x14ac:dyDescent="0.25">
      <c r="A53" s="1"/>
      <c r="B53" s="1"/>
      <c r="C53" s="1"/>
      <c r="D53" s="1"/>
      <c r="E53" s="1"/>
      <c r="F53" s="2"/>
    </row>
    <row r="54" spans="1:6" ht="15.75" x14ac:dyDescent="0.25">
      <c r="A54" s="1"/>
      <c r="B54" s="1"/>
      <c r="C54" s="1"/>
      <c r="D54" s="1"/>
      <c r="E54" s="1"/>
      <c r="F54" s="2"/>
    </row>
    <row r="55" spans="1:6" ht="15.75" x14ac:dyDescent="0.25">
      <c r="A55" s="1"/>
      <c r="B55" s="1"/>
      <c r="C55" s="1"/>
      <c r="D55" s="1"/>
      <c r="E55" s="1"/>
      <c r="F55" s="2"/>
    </row>
    <row r="56" spans="1:6" ht="15.75" x14ac:dyDescent="0.25">
      <c r="A56" s="1"/>
      <c r="B56" s="1"/>
      <c r="C56" s="1"/>
      <c r="D56" s="1"/>
      <c r="E56" s="1"/>
      <c r="F56" s="2"/>
    </row>
    <row r="57" spans="1:6" ht="15.75" x14ac:dyDescent="0.25">
      <c r="A57" s="1"/>
      <c r="B57" s="1"/>
      <c r="C57" s="1"/>
      <c r="D57" s="1"/>
      <c r="E57" s="1"/>
      <c r="F57" s="2"/>
    </row>
    <row r="58" spans="1:6" ht="15.75" x14ac:dyDescent="0.25">
      <c r="A58" s="1"/>
      <c r="B58" s="1"/>
      <c r="C58" s="1"/>
      <c r="D58" s="1"/>
      <c r="E58" s="1"/>
      <c r="F58" s="2"/>
    </row>
    <row r="59" spans="1:6" ht="15.75" x14ac:dyDescent="0.25">
      <c r="A59" s="1"/>
      <c r="B59" s="1"/>
      <c r="C59" s="1"/>
      <c r="D59" s="1"/>
      <c r="E59" s="1"/>
      <c r="F59" s="2"/>
    </row>
    <row r="60" spans="1:6" ht="15.75" x14ac:dyDescent="0.25">
      <c r="A60" s="1"/>
      <c r="B60" s="1"/>
      <c r="C60" s="1"/>
      <c r="D60" s="1"/>
      <c r="E60" s="1"/>
      <c r="F60" s="2"/>
    </row>
    <row r="61" spans="1:6" ht="15.75" x14ac:dyDescent="0.25">
      <c r="A61" s="1"/>
      <c r="B61" s="1"/>
      <c r="C61" s="1"/>
      <c r="D61" s="1"/>
      <c r="E61" s="1"/>
      <c r="F61" s="2"/>
    </row>
    <row r="62" spans="1:6" ht="15.75" x14ac:dyDescent="0.25">
      <c r="A62" s="1"/>
      <c r="B62" s="1"/>
      <c r="C62" s="1"/>
      <c r="D62" s="1"/>
      <c r="E62" s="1"/>
      <c r="F62" s="2"/>
    </row>
    <row r="63" spans="1:6" ht="15.75" x14ac:dyDescent="0.25">
      <c r="A63" s="1"/>
      <c r="B63" s="1"/>
      <c r="C63" s="1"/>
      <c r="D63" s="1"/>
      <c r="E63" s="1"/>
      <c r="F63" s="2"/>
    </row>
    <row r="64" spans="1:6" ht="15.75" x14ac:dyDescent="0.25">
      <c r="A64" s="1"/>
      <c r="B64" s="1"/>
      <c r="C64" s="1"/>
      <c r="D64" s="1"/>
      <c r="E64" s="1"/>
      <c r="F64" s="2"/>
    </row>
    <row r="65" spans="1:6" ht="15.75" x14ac:dyDescent="0.25">
      <c r="A65" s="1"/>
      <c r="B65" s="1"/>
      <c r="C65" s="1"/>
      <c r="D65" s="1"/>
      <c r="E65" s="1"/>
      <c r="F65" s="2"/>
    </row>
    <row r="66" spans="1:6" ht="15.75" x14ac:dyDescent="0.25">
      <c r="A66" s="1"/>
      <c r="B66" s="1"/>
      <c r="C66" s="1"/>
      <c r="D66" s="1"/>
      <c r="E66" s="1"/>
      <c r="F66" s="2"/>
    </row>
    <row r="67" spans="1:6" ht="15.75" x14ac:dyDescent="0.25">
      <c r="A67" s="1"/>
      <c r="B67" s="1"/>
      <c r="C67" s="1"/>
      <c r="D67" s="1"/>
      <c r="E67" s="1"/>
      <c r="F67" s="2"/>
    </row>
    <row r="68" spans="1:6" ht="15.75" x14ac:dyDescent="0.25">
      <c r="A68" s="1"/>
      <c r="B68" s="1"/>
      <c r="C68" s="1"/>
      <c r="D68" s="1"/>
      <c r="E68" s="1"/>
      <c r="F68" s="2"/>
    </row>
    <row r="69" spans="1:6" ht="15.75" x14ac:dyDescent="0.25">
      <c r="A69" s="1"/>
      <c r="B69" s="1"/>
      <c r="C69" s="1"/>
      <c r="D69" s="1"/>
      <c r="E69" s="1"/>
      <c r="F69" s="2"/>
    </row>
    <row r="70" spans="1:6" ht="15.75" x14ac:dyDescent="0.25">
      <c r="A70" s="1"/>
      <c r="B70" s="1"/>
      <c r="C70" s="1"/>
      <c r="D70" s="1"/>
      <c r="E70" s="1"/>
      <c r="F70" s="2"/>
    </row>
    <row r="71" spans="1:6" ht="15.75" x14ac:dyDescent="0.25">
      <c r="A71" s="1"/>
      <c r="B71" s="1"/>
      <c r="C71" s="1"/>
      <c r="D71" s="1"/>
      <c r="E71" s="1"/>
      <c r="F71" s="2"/>
    </row>
    <row r="72" spans="1:6" ht="15.75" x14ac:dyDescent="0.25">
      <c r="A72" s="1"/>
      <c r="B72" s="1"/>
      <c r="C72" s="1"/>
      <c r="D72" s="1"/>
      <c r="E72" s="1"/>
      <c r="F72" s="2"/>
    </row>
    <row r="73" spans="1:6" ht="15.75" x14ac:dyDescent="0.25">
      <c r="A73" s="1"/>
      <c r="B73" s="1"/>
      <c r="C73" s="1"/>
      <c r="D73" s="1"/>
      <c r="E73" s="1"/>
      <c r="F73" s="2"/>
    </row>
    <row r="74" spans="1:6" ht="15.75" x14ac:dyDescent="0.25">
      <c r="A74" s="1"/>
      <c r="B74" s="1"/>
      <c r="C74" s="1"/>
      <c r="D74" s="1"/>
      <c r="E74" s="1"/>
      <c r="F74" s="2"/>
    </row>
    <row r="75" spans="1:6" ht="15.75" x14ac:dyDescent="0.25">
      <c r="A75" s="1"/>
      <c r="B75" s="1"/>
      <c r="C75" s="1"/>
      <c r="D75" s="1"/>
      <c r="E75" s="1"/>
      <c r="F75" s="2"/>
    </row>
    <row r="76" spans="1:6" ht="15.75" x14ac:dyDescent="0.25">
      <c r="A76" s="1"/>
      <c r="B76" s="1"/>
      <c r="C76" s="1"/>
      <c r="D76" s="1"/>
      <c r="E76" s="1"/>
      <c r="F76" s="2"/>
    </row>
    <row r="77" spans="1:6" ht="15.75" x14ac:dyDescent="0.25">
      <c r="A77" s="1"/>
      <c r="B77" s="1"/>
      <c r="C77" s="1"/>
      <c r="D77" s="1"/>
      <c r="E77" s="1"/>
      <c r="F77" s="2"/>
    </row>
    <row r="78" spans="1:6" ht="15.75" x14ac:dyDescent="0.25">
      <c r="A78" s="1"/>
      <c r="B78" s="1"/>
      <c r="C78" s="1"/>
      <c r="D78" s="1"/>
      <c r="E78" s="1"/>
      <c r="F78" s="2"/>
    </row>
    <row r="79" spans="1:6" ht="15.75" x14ac:dyDescent="0.25">
      <c r="A79" s="1"/>
      <c r="B79" s="1"/>
      <c r="C79" s="1"/>
      <c r="D79" s="1"/>
      <c r="E79" s="1"/>
      <c r="F79" s="2"/>
    </row>
    <row r="80" spans="1:6" ht="15.75" x14ac:dyDescent="0.25">
      <c r="A80" s="1"/>
      <c r="B80" s="1"/>
      <c r="C80" s="1"/>
      <c r="D80" s="1"/>
      <c r="E80" s="1"/>
      <c r="F80" s="2"/>
    </row>
    <row r="81" spans="1:6" ht="15.75" x14ac:dyDescent="0.25">
      <c r="A81" s="1"/>
      <c r="B81" s="1"/>
      <c r="C81" s="1"/>
      <c r="D81" s="1"/>
      <c r="E81" s="1"/>
      <c r="F81" s="2"/>
    </row>
  </sheetData>
  <mergeCells count="1">
    <mergeCell ref="A36:E37"/>
  </mergeCells>
  <pageMargins left="0.98425196850393704" right="0.98425196850393704" top="0.98425196850393704" bottom="0.98425196850393704" header="0.51181102362204722" footer="0.51181102362204722"/>
  <pageSetup scale="94" fitToHeight="0" orientation="portrait" r:id="rId1"/>
  <headerFooter alignWithMargins="0"/>
  <rowBreaks count="1" manualBreakCount="1">
    <brk id="30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135901A0B594AA1B1CD7CD0BBC823" ma:contentTypeVersion="15" ma:contentTypeDescription="Crée un document." ma:contentTypeScope="" ma:versionID="ea8e4066a067ee24b578dc1be7b6ab89">
  <xsd:schema xmlns:xsd="http://www.w3.org/2001/XMLSchema" xmlns:xs="http://www.w3.org/2001/XMLSchema" xmlns:p="http://schemas.microsoft.com/office/2006/metadata/properties" xmlns:ns3="fb6b5eda-5c64-413a-b0f8-523ccac12f5c" xmlns:ns4="a741cbf7-6fd3-431e-a913-08346dcfe6cb" targetNamespace="http://schemas.microsoft.com/office/2006/metadata/properties" ma:root="true" ma:fieldsID="60ac8fa9981cfd29375384bbb8f46925" ns3:_="" ns4:_="">
    <xsd:import namespace="fb6b5eda-5c64-413a-b0f8-523ccac12f5c"/>
    <xsd:import namespace="a741cbf7-6fd3-431e-a913-08346dcfe6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b5eda-5c64-413a-b0f8-523ccac12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1cbf7-6fd3-431e-a913-08346dcfe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6b5eda-5c64-413a-b0f8-523ccac12f5c" xsi:nil="true"/>
  </documentManagement>
</p:properties>
</file>

<file path=customXml/itemProps1.xml><?xml version="1.0" encoding="utf-8"?>
<ds:datastoreItem xmlns:ds="http://schemas.openxmlformats.org/officeDocument/2006/customXml" ds:itemID="{4DC5E037-CA2A-411C-AF2E-481844480B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6b5eda-5c64-413a-b0f8-523ccac12f5c"/>
    <ds:schemaRef ds:uri="a741cbf7-6fd3-431e-a913-08346dcfe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9FD9A2-E14E-4E62-850B-C506F3869C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01D421-0849-4F95-B642-041911F4B0F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fb6b5eda-5c64-413a-b0f8-523ccac12f5c"/>
    <ds:schemaRef ds:uri="http://schemas.microsoft.com/office/infopath/2007/PartnerControls"/>
    <ds:schemaRef ds:uri="a741cbf7-6fd3-431e-a913-08346dcfe6c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Solution</vt:lpstr>
      <vt:lpstr>En classe</vt:lpstr>
      <vt:lpstr>Solution-H2019</vt:lpstr>
      <vt:lpstr>'En classe'!Zone_d_impression</vt:lpstr>
      <vt:lpstr>Solution!Zone_d_impression</vt:lpstr>
    </vt:vector>
  </TitlesOfParts>
  <Manager/>
  <Company>UQTR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Nicolas Boivin</dc:creator>
  <cp:keywords/>
  <dc:description/>
  <cp:lastModifiedBy>Boivin, Nicolas</cp:lastModifiedBy>
  <cp:revision/>
  <dcterms:created xsi:type="dcterms:W3CDTF">2005-07-05T19:14:21Z</dcterms:created>
  <dcterms:modified xsi:type="dcterms:W3CDTF">2026-03-18T16:44:23Z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0x010100F1E135901A0B594AA1B1CD7CD0BBC823</vt:lpwstr>
  </property>
</Properties>
</file>