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uqtrsspt-my.sharepoint.com/personal/nicolas_boivin_uqtr_ca/Documents/Portail des fiscalistes/Le pédagogique/CTB1020/ProblemesEnClasse/"/>
    </mc:Choice>
  </mc:AlternateContent>
  <xr:revisionPtr revIDLastSave="287" documentId="6_{CA646704-2BDA-4E36-B03F-29475BAD458B}" xr6:coauthVersionLast="47" xr6:coauthVersionMax="47" xr10:uidLastSave="{71A119A9-040B-424F-B1A3-A55AEC42E617}"/>
  <bookViews>
    <workbookView xWindow="-108" yWindow="-108" windowWidth="23256" windowHeight="13896" xr2:uid="{00000000-000D-0000-FFFF-FFFF00000000}"/>
  </bookViews>
  <sheets>
    <sheet name="Solution" sheetId="3" r:id="rId1"/>
    <sheet name="En classe (p.1)" sheetId="4" r:id="rId2"/>
    <sheet name="En classe (p.2)" sheetId="5" r:id="rId3"/>
    <sheet name="Solution-H2019" sheetId="2" state="hidden" r:id="rId4"/>
  </sheets>
  <definedNames>
    <definedName name="_xlnm.Print_Area" localSheetId="1">'En classe (p.1)'!$A$1:$C$2</definedName>
    <definedName name="_xlnm.Print_Area" localSheetId="2">'En classe (p.2)'!$A$1:$B$2</definedName>
    <definedName name="_xlnm.Print_Area" localSheetId="0">Solution!$A$1:$H$209</definedName>
    <definedName name="_xlnm.Print_Area" localSheetId="3">#N/A</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3" l="1"/>
  <c r="E39" i="3"/>
  <c r="B3" i="4"/>
  <c r="E179" i="3"/>
  <c r="E180" i="3"/>
  <c r="E187" i="3"/>
  <c r="E189" i="3"/>
  <c r="E190" i="3"/>
  <c r="G180" i="3"/>
  <c r="H180" i="3"/>
  <c r="E197" i="3"/>
  <c r="E198" i="3"/>
  <c r="E205" i="3"/>
  <c r="E208" i="3"/>
  <c r="G198" i="3"/>
  <c r="H198" i="3"/>
  <c r="H200" i="3"/>
  <c r="E140" i="3"/>
  <c r="E141" i="3"/>
  <c r="H141" i="3"/>
  <c r="E162" i="3"/>
  <c r="E163" i="3"/>
  <c r="E23" i="3"/>
  <c r="G26" i="3"/>
  <c r="D88" i="3"/>
  <c r="D89" i="3"/>
  <c r="D96" i="3"/>
  <c r="D97" i="3"/>
  <c r="D91" i="3"/>
  <c r="D92" i="3"/>
  <c r="H92" i="3"/>
  <c r="D52" i="3"/>
  <c r="D53" i="3"/>
  <c r="D54" i="3"/>
  <c r="H54" i="3"/>
  <c r="D61" i="3"/>
  <c r="D63" i="3"/>
  <c r="D65" i="3"/>
  <c r="D66" i="3"/>
  <c r="H67" i="3"/>
  <c r="E75" i="3"/>
  <c r="E77" i="3"/>
  <c r="E78" i="3"/>
  <c r="E81" i="3"/>
  <c r="G82" i="3"/>
  <c r="F75" i="3"/>
  <c r="F76" i="3"/>
  <c r="F77" i="3"/>
  <c r="F78" i="3"/>
  <c r="H78" i="3"/>
  <c r="H99" i="3"/>
  <c r="E37" i="3"/>
  <c r="E17" i="3"/>
  <c r="H110" i="3"/>
  <c r="E19" i="3"/>
  <c r="F19" i="3"/>
  <c r="H118" i="3"/>
  <c r="E124" i="3"/>
  <c r="E126" i="3"/>
  <c r="E129" i="3"/>
  <c r="E130" i="3"/>
  <c r="F124" i="3"/>
  <c r="F126" i="3"/>
  <c r="F128" i="3"/>
  <c r="F129" i="3"/>
  <c r="F130" i="3"/>
  <c r="H130" i="3"/>
  <c r="E148" i="3"/>
  <c r="E149" i="3"/>
  <c r="H149" i="3"/>
  <c r="H157" i="3"/>
  <c r="H171" i="3"/>
  <c r="E21" i="3"/>
  <c r="F23" i="3"/>
  <c r="G23" i="3"/>
  <c r="G11" i="3"/>
  <c r="G27" i="3"/>
  <c r="E44" i="3"/>
  <c r="E47" i="3"/>
  <c r="E40" i="3"/>
  <c r="E156" i="3"/>
  <c r="E117" i="3"/>
  <c r="E106" i="3"/>
  <c r="E107" i="3"/>
  <c r="F44" i="2"/>
  <c r="E45" i="2"/>
  <c r="E46" i="2"/>
  <c r="E33" i="2"/>
  <c r="E14" i="2"/>
  <c r="F17" i="2"/>
  <c r="F21" i="2"/>
  <c r="F23" i="2"/>
</calcChain>
</file>

<file path=xl/sharedStrings.xml><?xml version="1.0" encoding="utf-8"?>
<sst xmlns="http://schemas.openxmlformats.org/spreadsheetml/2006/main" count="269" uniqueCount="198">
  <si>
    <t>Semaine 10 - Solution</t>
  </si>
  <si>
    <t>Calcul du revenu pour Mme Cloé Dubuc</t>
  </si>
  <si>
    <t>3a) Revenus</t>
  </si>
  <si>
    <t>Revenu d'emploi</t>
  </si>
  <si>
    <t>&gt; Salaire</t>
  </si>
  <si>
    <t>Revenu de biens</t>
  </si>
  <si>
    <t>&gt; Dividende autre que déterminé (majoration de 15 %)</t>
  </si>
  <si>
    <t>&gt; Revenu d'intérêt</t>
  </si>
  <si>
    <t>&gt; Revenu de location immobilière</t>
  </si>
  <si>
    <t>3b) GCI - PCD = (i) - (ii)</t>
  </si>
  <si>
    <t>(note 1)</t>
  </si>
  <si>
    <t xml:space="preserve">(i) (A)+(B)  </t>
  </si>
  <si>
    <t xml:space="preserve">  (A) GCI réalisés (sauf sur dispositions de BMD)</t>
  </si>
  <si>
    <t xml:space="preserve">  (+)</t>
  </si>
  <si>
    <t>(+)</t>
  </si>
  <si>
    <t xml:space="preserve">  (B) GNI réalisé sur dispositions de BMD</t>
  </si>
  <si>
    <t xml:space="preserve">(ii) PCD réalisées (sauf sur dispositions de BMD) </t>
  </si>
  <si>
    <t>(-)</t>
  </si>
  <si>
    <t xml:space="preserve">     PCD réalisées qui se qualifient de PDTPE</t>
  </si>
  <si>
    <t>3c) Déductions</t>
  </si>
  <si>
    <t>3d) Pertes et PDTPE</t>
  </si>
  <si>
    <t>REVENU</t>
  </si>
  <si>
    <t>Note 1 - Détail des GCI et des PCD</t>
  </si>
  <si>
    <t>Report à l'alinéa 3b)</t>
  </si>
  <si>
    <t>GCI réalisés (sauf sur dispositions de BMD)</t>
  </si>
  <si>
    <t xml:space="preserve">Chalet au Mont Sainte-Anne </t>
  </si>
  <si>
    <t>Calcul de l'indice « GC / Année de propriété »</t>
  </si>
  <si>
    <t>Chalet (vendu)</t>
  </si>
  <si>
    <t>Gain réel = 490 000 $ - 210 000 $ =</t>
  </si>
  <si>
    <t xml:space="preserve">Nb d'années de propriété = </t>
  </si>
  <si>
    <t xml:space="preserve">Gain / année = </t>
  </si>
  <si>
    <t>Avantageux par année de désignation</t>
  </si>
  <si>
    <t>Autre résidence (non vendue)</t>
  </si>
  <si>
    <t>Gain latent = 360 000 $ x 1,25 (indexé de 25 %)</t>
  </si>
  <si>
    <t>ou autre JVM raisonnable</t>
  </si>
  <si>
    <t>- 300 000 $ =</t>
  </si>
  <si>
    <t xml:space="preserve">il restera 4 années de </t>
  </si>
  <si>
    <t>Gain / année =</t>
  </si>
  <si>
    <t>Produit de disposition</t>
  </si>
  <si>
    <t>PBR réputé</t>
  </si>
  <si>
    <t xml:space="preserve">réputé acquis au </t>
  </si>
  <si>
    <t>Frais à la disposition</t>
  </si>
  <si>
    <t>coût indiqué (PBR)</t>
  </si>
  <si>
    <t>Gain en capital</t>
  </si>
  <si>
    <t>Exemption pour résidence principale</t>
  </si>
  <si>
    <t xml:space="preserve">280 000 $ x (1 an + 16 ans) / 17 ans </t>
  </si>
  <si>
    <t>Actions ordinaires de la société Accent Inc.</t>
  </si>
  <si>
    <t>PBR</t>
  </si>
  <si>
    <t>(+) provision année précédente</t>
  </si>
  <si>
    <t>(-) provision année  courante</t>
  </si>
  <si>
    <t>moindre de:</t>
  </si>
  <si>
    <t>- 4/5 du GC (800 000 $) = 640 000 $*</t>
  </si>
  <si>
    <t xml:space="preserve">- PD à recevoir / PD total x GC = </t>
  </si>
  <si>
    <t>Gain en capital imposable</t>
  </si>
  <si>
    <t xml:space="preserve">  1 800 000 $ / 2 000 000 $ x 800 000 $ = 720 000 $</t>
  </si>
  <si>
    <t>Il serait possible de déduire la déduction pour gains en capital (DGC) restante à vie (un montant de 10 000 $ x 50 % déjà déduit en 2016) dans le calcul du revenu imposable, si la société Accent Inc. se qualifie de SEPE.</t>
  </si>
  <si>
    <r>
      <t xml:space="preserve">Cependant il est non pertinent ici, compte tenu du travail à faire (calculer le revenu), de déterminer si la société se qualifie de SEPE car :
1- la DGC ne fait pas partie du calcul du </t>
    </r>
    <r>
      <rPr>
        <i/>
        <u/>
        <sz val="12"/>
        <rFont val="Times New Roman"/>
        <family val="1"/>
      </rPr>
      <t>revenu</t>
    </r>
    <r>
      <rPr>
        <i/>
        <sz val="12"/>
        <rFont val="Times New Roman"/>
        <family val="1"/>
      </rPr>
      <t xml:space="preserve"> (mais plutôt du calcul du </t>
    </r>
    <r>
      <rPr>
        <i/>
        <u/>
        <sz val="12"/>
        <rFont val="Times New Roman"/>
        <family val="1"/>
      </rPr>
      <t>revenu imposable</t>
    </r>
    <r>
      <rPr>
        <i/>
        <sz val="12"/>
        <rFont val="Times New Roman"/>
        <family val="1"/>
      </rPr>
      <t>).
2- le report du GC est impossible car Mme Dubuc ne réinvestit pas le PD reçu (2 000 000 $) dans des actions de remplacement.</t>
    </r>
  </si>
  <si>
    <t>Portefeuille de placements à la bourse</t>
  </si>
  <si>
    <t>SR Telecom</t>
  </si>
  <si>
    <t>Pan-Ocean</t>
  </si>
  <si>
    <t>PBR (incluant 15 $ de frais de courtage à l'achat)</t>
  </si>
  <si>
    <t>Frais à la disposition (15 $)</t>
  </si>
  <si>
    <t>Calcul du PBR moyen des actions de Pan-Ocean (incluant 15 $ de frais de courtage pour chaque achat) :</t>
  </si>
  <si>
    <t xml:space="preserve">(1 475 $ + 15 $ + 965 $ + 15 $) / 500 actions = </t>
  </si>
  <si>
    <t xml:space="preserve">x 300 actions vendues = </t>
  </si>
  <si>
    <t>Actions ordinaires de la société Val Marin Inc.</t>
  </si>
  <si>
    <t>(-) Report du GC (SEPE)</t>
  </si>
  <si>
    <t xml:space="preserve">PD réinvestit / PD total x GC = </t>
  </si>
  <si>
    <t>100 000 $ / 150 000 $ x 140 000 $</t>
  </si>
  <si>
    <t>Le PBR des nouvelles actions acquises est réduit d’un montant équivalent :</t>
  </si>
  <si>
    <t>PBR calculé par ailleurs</t>
  </si>
  <si>
    <t>Réduction</t>
  </si>
  <si>
    <t>GNI réalisé sur dispositions de BMD</t>
  </si>
  <si>
    <t>Tableau de collection</t>
  </si>
  <si>
    <t>Perte en capital</t>
  </si>
  <si>
    <t>Perte en capital déductible</t>
  </si>
  <si>
    <t>sur BMD</t>
  </si>
  <si>
    <t>Perte de 750 $ reportable -3,+7 contre du gain sur BMD.</t>
  </si>
  <si>
    <t xml:space="preserve">PCD réalisées (sauf sur dispositions de BMD) </t>
  </si>
  <si>
    <t>1- Voiture Honda Accord</t>
  </si>
  <si>
    <t>Produit de disposition réputé</t>
  </si>
  <si>
    <t>réputée disposé à la JVM</t>
  </si>
  <si>
    <t>réputée nulle sur BUP</t>
  </si>
  <si>
    <t>2- Portefeuille de placements à la bourse</t>
  </si>
  <si>
    <t>NBS Tech</t>
  </si>
  <si>
    <t>Bema Gold</t>
  </si>
  <si>
    <t>(en $ CAN)</t>
  </si>
  <si>
    <t>(en $ US)</t>
  </si>
  <si>
    <t xml:space="preserve">  x taux de conversion la journée de la vente</t>
  </si>
  <si>
    <t xml:space="preserve">  x taux de conversion la journée de l'achat</t>
  </si>
  <si>
    <t xml:space="preserve">  incluant 15 $ CAN de frais de courtage à l'achat</t>
  </si>
  <si>
    <t>inclus</t>
  </si>
  <si>
    <t>Frais à la disposition (15 $ CAN)</t>
  </si>
  <si>
    <t>8 550 $ x 1,3420 &gt; taux de conversion le 6-3-20XX</t>
  </si>
  <si>
    <t>13 325 $ x 1,3221 &gt; taux de conversion le 9-1-20XX</t>
  </si>
  <si>
    <t>3- Actions privilégiées de la société Entretien MB Inc.</t>
  </si>
  <si>
    <t>4- Créance de la société Entretien MB Inc.</t>
  </si>
  <si>
    <t>Créance jugée irrécouvrable</t>
  </si>
  <si>
    <t>réputée disposée pour 0 $</t>
  </si>
  <si>
    <t>5- Immeuble locatif de 6 logements (donation au conjoint)</t>
  </si>
  <si>
    <t>réputé disposé au coût indiqué</t>
  </si>
  <si>
    <t>(FNACC)</t>
  </si>
  <si>
    <t>réputée nulle sur un bien amortissable</t>
  </si>
  <si>
    <t>*</t>
  </si>
  <si>
    <t>FNACC au 31-12-20WW</t>
  </si>
  <si>
    <t>Dispositions: moindre de:</t>
  </si>
  <si>
    <t>coût en capital</t>
  </si>
  <si>
    <t>produit de disposition réputé</t>
  </si>
  <si>
    <t>Récupération d'amortissement</t>
  </si>
  <si>
    <t xml:space="preserve">* Cette règle (par défaut) de disposition réputée au coût indiqué n'occasionne aucun impact fiscal </t>
  </si>
  <si>
    <t xml:space="preserve">   pour le conjoint vendeur.</t>
  </si>
  <si>
    <t xml:space="preserve">   Les attributs fiscaux (FNACC, PBR) sont ni plus ni moins que transférés au conjoint acquéreur.</t>
  </si>
  <si>
    <r>
      <t xml:space="preserve">Les </t>
    </r>
    <r>
      <rPr>
        <i/>
        <u/>
        <sz val="12"/>
        <rFont val="Times New Roman"/>
        <family val="1"/>
      </rPr>
      <t>futurs</t>
    </r>
    <r>
      <rPr>
        <i/>
        <sz val="12"/>
        <rFont val="Times New Roman"/>
        <family val="1"/>
      </rPr>
      <t xml:space="preserve"> revenus de location générés par l'immeuble locatif seront assujettis aux règles d'attribution et seront conséquemment inclus au revenu de l'auteur du transfert (Mme Dubuc) et non au revenu de son conjoint.</t>
    </r>
  </si>
  <si>
    <t>PCD réalisées qui se qualifient de PDTPE</t>
  </si>
  <si>
    <t>Sur l'ensemble des 5 transactions ayant générées des PCD (voir section "des PCD réalisées (sauf sur dispositions de BMD)" plus haut - sur des investissements), combien de ces 5 PCD se qualifient de PDTPE ?</t>
  </si>
  <si>
    <t>Portion de cette PCD qui se qualifie de PDTPE =</t>
  </si>
  <si>
    <t>La PCD est déjà calculée dans la section précédente</t>
  </si>
  <si>
    <t>Conditions pour qu’une PCD se qualifie de PDTPE :</t>
  </si>
  <si>
    <t>1- L’investissement est « disposé » à perte dans l’année (autre qu'à une personne liée)</t>
  </si>
  <si>
    <t>OUI</t>
  </si>
  <si>
    <t>2- La société émettrice (des actions) se qualifie de SEPE</t>
  </si>
  <si>
    <t>Calcul du montant déductible à l’encontre de toutes les sources de revenus</t>
  </si>
  <si>
    <t>Montant de PCD qui se qualifie de PDTPE</t>
  </si>
  <si>
    <t>MOINS :</t>
  </si>
  <si>
    <t>DGC déduites dans les années antérieures</t>
  </si>
  <si>
    <t xml:space="preserve"> 10 000 $ x 50 % de DGC </t>
  </si>
  <si>
    <t>déduite en 2016</t>
  </si>
  <si>
    <t>4- Créance dans la société Entretien MB Inc.</t>
  </si>
  <si>
    <t>2- La société émettrice (de la créance) se qualifie de SEPE</t>
  </si>
  <si>
    <t>* La DGC de 5 000 $ déduite dans les années antérieures réduit le montant de PDTPE qu'une seule fois.</t>
  </si>
  <si>
    <t>Autres sources de revenus</t>
  </si>
  <si>
    <t>GCI (PCD)</t>
  </si>
  <si>
    <t>Emploi, biens</t>
  </si>
  <si>
    <t>Chalet Mont Ste-Anne</t>
  </si>
  <si>
    <t>Voiture</t>
  </si>
  <si>
    <t>Tableau</t>
  </si>
  <si>
    <t>(PDTPE)</t>
  </si>
  <si>
    <t>Accent Inc.</t>
  </si>
  <si>
    <t>Entretien MB Inc. (actions)</t>
  </si>
  <si>
    <t>Entretien MB Inc. (créance)</t>
  </si>
  <si>
    <t>Val Marin Inc.</t>
  </si>
  <si>
    <t>Immeuble locatif</t>
  </si>
  <si>
    <t>Conciliation du bénéfice comptable et du revenu d’entreprise (fiscal)</t>
  </si>
  <si>
    <t>Bénéfice comptable établi selon les règles comptables en vigueur</t>
  </si>
  <si>
    <t>Plus (+)</t>
  </si>
  <si>
    <t>(n=12)</t>
  </si>
  <si>
    <t>Provision pour impôts</t>
  </si>
  <si>
    <t>Provision pour amortissement comptable (non déductible)</t>
  </si>
  <si>
    <t>Provision pour baisse de valeur du placement (non déd.)</t>
  </si>
  <si>
    <t>Contribution politique</t>
  </si>
  <si>
    <t>Frais de repas - 50 % non déductible</t>
  </si>
  <si>
    <t>Cotisations à des clubs de loisirs - golf (non déductible)</t>
  </si>
  <si>
    <t>Frais payés d'avance (note 1)</t>
  </si>
  <si>
    <t>Provision pour mauvaises créances refusée (note 2)</t>
  </si>
  <si>
    <t>Allocation payée pour automobile (note 3)</t>
  </si>
  <si>
    <t>portion non déd.</t>
  </si>
  <si>
    <t>Dépenses en capital (non déductible)</t>
  </si>
  <si>
    <t>Frais personnel - déneigement (note 4)</t>
  </si>
  <si>
    <t>Perte sur disposition de placement (non déductible)</t>
  </si>
  <si>
    <t>Moins (-)</t>
  </si>
  <si>
    <t>(n=3)</t>
  </si>
  <si>
    <t>Revenu d'intérêt (revenu de biens)</t>
  </si>
  <si>
    <t>Déduction pour amortissement (DPA) permise</t>
  </si>
  <si>
    <t>Provision pour marchandises / services non livrés</t>
  </si>
  <si>
    <t>Revenu d'entreprise (fiscal)</t>
  </si>
  <si>
    <t>Calcul du revenu de biens (hors conciliation)</t>
  </si>
  <si>
    <t xml:space="preserve">Revenu de biens </t>
  </si>
  <si>
    <t>(pas de majoration des dividendes reçus pour une société)</t>
  </si>
  <si>
    <t>Note 1</t>
  </si>
  <si>
    <t>Portion du déboursé qui est payé d'avance (non déductible)</t>
  </si>
  <si>
    <t>5 029 $ x 9 mois / 12 mois =</t>
  </si>
  <si>
    <t>Note 2</t>
  </si>
  <si>
    <t>La provision n'est pas raisonnable et conséquemment n'est pas déductible si elle est déterminée autrement que par une analyse compte par compte.</t>
  </si>
  <si>
    <t>Note 3</t>
  </si>
  <si>
    <t xml:space="preserve">L'allocation payée pour l'usage des automobiles des employés dépasse le montant maximim </t>
  </si>
  <si>
    <t>déductible prescrit par la Loi.  La portion excédentaire devient donc non déductible.</t>
  </si>
  <si>
    <t>Allocation totale payée</t>
  </si>
  <si>
    <t>allocation totale</t>
  </si>
  <si>
    <t>moins: Allocation maximale déductible :</t>
  </si>
  <si>
    <t>1 863 $ / 0,75 $ payé par KM = 2 484 KM parcourus</t>
  </si>
  <si>
    <t>0,58 $ / KM (max. déductible) x 2 484 KM parcourus =</t>
  </si>
  <si>
    <t>portion déd.</t>
  </si>
  <si>
    <t>Allocation excédentaire non déductible</t>
  </si>
  <si>
    <t>Note 4</t>
  </si>
  <si>
    <t>En plus de voir la dépense non déductible du revenu d'entreprise pour la société,</t>
  </si>
  <si>
    <t xml:space="preserve">l'actionnaire devrait inclure ce montant à son revenu à titre </t>
  </si>
  <si>
    <t>d'avantage conféré à l'actionnaire.</t>
  </si>
  <si>
    <t>Année d'acquisition = 2009 (pour le couple)</t>
  </si>
  <si>
    <t>Année d'acquisition = 2006 (pour le couple)</t>
  </si>
  <si>
    <t>dans le futur (2006 à 2009)</t>
  </si>
  <si>
    <t>2009,</t>
  </si>
  <si>
    <t>2010 à 2025</t>
  </si>
  <si>
    <t>2009 à 2025</t>
  </si>
  <si>
    <t>désignation disponibles</t>
  </si>
  <si>
    <t>150 000 $ x (1 + 4 ans) / 20 ans</t>
  </si>
  <si>
    <t>détention</t>
  </si>
  <si>
    <t>utilisé</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</si>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</sst>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0\ &quot;$&quot;_);\(#,##0\ &quot;$&quot;\)"/>
    <numFmt numFmtId="7" formatCode="#,##0.00\ &quot;$&quot;_);\(#,##0.00\ &quot;$&quot;\)"/>
    <numFmt numFmtId="44" formatCode="_ * #,##0.00_)\ &quot;$&quot;_ ;_ * \(#,##0.00\)\ &quot;$&quot;_ ;_ * &quot;-&quot;??_)\ &quot;$&quot;_ ;_ @_ "/>
  </numFmts>
  <fonts count="18" x14ac:knownFonts="1">
    <font>
      <sz val="11"/>
      <name val="Bookman Old Style"/>
    </font>
    <font>
      <sz val="11"/>
      <name val="Bookman Old Style"/>
      <family val="1"/>
    </font>
    <font>
      <sz val="12"/>
      <name val="Times New Roman"/>
      <family val="1"/>
    </font>
    <font>
      <b/>
      <sz val="12"/>
      <name val="Times New Roman"/>
      <family val="1"/>
    </font>
    <font>
      <b/>
      <sz val="14"/>
      <name val="Times New Roman"/>
      <family val="1"/>
    </font>
    <font>
      <sz val="12"/>
      <name val="Times New Roman"/>
      <family val="1"/>
    </font>
    <font>
      <b/>
      <u/>
      <sz val="12"/>
      <name val="Times New Roman"/>
      <family val="1"/>
    </font>
    <font>
      <i/>
      <u/>
      <sz val="12"/>
      <name val="Times New Roman"/>
      <family val="1"/>
    </font>
    <font>
      <sz val="10"/>
      <name val="Times New Roman"/>
      <family val="1"/>
    </font>
    <font>
      <sz val="11"/>
      <name val="Times New Roman"/>
      <family val="1"/>
    </font>
    <font>
      <u/>
      <sz val="12"/>
      <name val="Times New Roman"/>
      <family val="1"/>
    </font>
    <font>
      <i/>
      <sz val="12"/>
      <name val="Times New Roman"/>
      <family val="1"/>
    </font>
    <font>
      <i/>
      <sz val="11"/>
      <name val="Times New Roman"/>
      <family val="1"/>
    </font>
    <font>
      <i/>
      <sz val="2"/>
      <name val="Times New Roman"/>
      <family val="1"/>
    </font>
    <font>
      <b/>
      <i/>
      <sz val="12"/>
      <name val="Times New Roman"/>
      <family val="1"/>
    </font>
    <font>
      <sz val="11"/>
      <name val="Bookman Old Style"/>
      <family val="1"/>
    </font>
    <font>
      <u/>
      <sz val="11"/>
      <color indexed="12"/>
      <name val="Bookman Old Style"/>
      <family val="1"/>
    </font>
    <font>
      <u/>
      <sz val="12"/>
      <color indexed="12"/>
      <name val="Times New Roman"/>
      <family val="1"/>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9" tint="0.39997558519241921"/>
        <bgColor indexed="64"/>
      </patternFill>
    </fill>
  </fills>
  <borders count="41">
    <border>
      <left/>
      <right/>
      <top/>
      <bottom/>
      <diagonal/>
    </border>
    <border>
      <left/>
      <right/>
      <top/>
      <bottom style="thin">
        <color indexed="64"/>
      </bottom>
      <diagonal/>
    </border>
    <border>
      <left/>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style="dashed">
        <color indexed="64"/>
      </left>
      <right style="dashed">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ashed">
        <color indexed="64"/>
      </left>
      <right style="dashed">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5" fillId="0" borderId="0"/>
    <xf numFmtId="44" fontId="15" fillId="0" borderId="0" applyFont="0" applyFill="0" applyBorder="0" applyAlignment="0" applyProtection="0"/>
    <xf numFmtId="0" fontId="16" fillId="0" borderId="0" applyNumberFormat="0" applyFill="0" applyBorder="0" applyAlignment="0" applyProtection="0">
      <alignment vertical="top"/>
      <protection locked="0"/>
    </xf>
  </cellStyleXfs>
  <cellXfs count="194">
    <xf numFmtId="0" fontId="0" fillId="0" borderId="0" xfId="0"/>
    <xf numFmtId="0" fontId="2" fillId="0" borderId="0" xfId="0" applyFont="1"/>
    <xf numFmtId="5" fontId="2" fillId="0" borderId="0" xfId="1" applyNumberFormat="1" applyFont="1"/>
    <xf numFmtId="0" fontId="4" fillId="0" borderId="0" xfId="0" applyFont="1" applyAlignment="1">
      <alignment horizontal="center"/>
    </xf>
    <xf numFmtId="5" fontId="2" fillId="0" borderId="0" xfId="2" applyNumberFormat="1" applyFont="1"/>
    <xf numFmtId="0" fontId="6" fillId="0" borderId="0" xfId="0" applyFont="1"/>
    <xf numFmtId="5" fontId="7" fillId="0" borderId="0" xfId="2" applyNumberFormat="1" applyFont="1"/>
    <xf numFmtId="0" fontId="8" fillId="0" borderId="0" xfId="0" applyFont="1"/>
    <xf numFmtId="0" fontId="9" fillId="0" borderId="0" xfId="0" applyFont="1"/>
    <xf numFmtId="5" fontId="9" fillId="0" borderId="0" xfId="1" applyNumberFormat="1" applyFont="1"/>
    <xf numFmtId="5" fontId="9" fillId="0" borderId="0" xfId="1" applyNumberFormat="1" applyFont="1" applyBorder="1"/>
    <xf numFmtId="5" fontId="2" fillId="0" borderId="1" xfId="2" applyNumberFormat="1" applyFont="1" applyBorder="1"/>
    <xf numFmtId="5" fontId="2" fillId="0" borderId="2" xfId="1" applyNumberFormat="1" applyFont="1" applyBorder="1"/>
    <xf numFmtId="5" fontId="3" fillId="0" borderId="0" xfId="2" applyNumberFormat="1" applyFont="1"/>
    <xf numFmtId="5" fontId="2" fillId="0" borderId="0" xfId="1" applyNumberFormat="1" applyFont="1" applyBorder="1"/>
    <xf numFmtId="5" fontId="10" fillId="0" borderId="0" xfId="2" applyNumberFormat="1" applyFont="1"/>
    <xf numFmtId="0" fontId="2" fillId="0" borderId="0" xfId="0" applyFont="1" applyAlignment="1">
      <alignment horizontal="left" wrapText="1"/>
    </xf>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5" fontId="2" fillId="0" borderId="10" xfId="2" applyNumberFormat="1" applyFont="1" applyBorder="1"/>
    <xf numFmtId="5" fontId="11" fillId="0" borderId="0" xfId="1" applyNumberFormat="1" applyFont="1"/>
    <xf numFmtId="5" fontId="2" fillId="2" borderId="0" xfId="2" applyNumberFormat="1" applyFont="1" applyFill="1"/>
    <xf numFmtId="0" fontId="11" fillId="0" borderId="0" xfId="0" applyFont="1"/>
    <xf numFmtId="5" fontId="11" fillId="0" borderId="0" xfId="2" applyNumberFormat="1" applyFont="1"/>
    <xf numFmtId="5" fontId="2" fillId="3" borderId="0" xfId="2" applyNumberFormat="1" applyFont="1" applyFill="1"/>
    <xf numFmtId="5" fontId="2" fillId="4" borderId="11" xfId="0" applyNumberFormat="1" applyFont="1" applyFill="1" applyBorder="1"/>
    <xf numFmtId="37" fontId="11" fillId="0" borderId="0" xfId="1" applyNumberFormat="1" applyFont="1" applyAlignment="1">
      <alignment horizontal="left"/>
    </xf>
    <xf numFmtId="5" fontId="2" fillId="4" borderId="12" xfId="2" applyNumberFormat="1" applyFont="1" applyFill="1" applyBorder="1"/>
    <xf numFmtId="5" fontId="2" fillId="0" borderId="12" xfId="2" applyNumberFormat="1" applyFont="1" applyBorder="1"/>
    <xf numFmtId="0" fontId="12" fillId="0" borderId="0" xfId="0" applyFont="1"/>
    <xf numFmtId="5" fontId="13" fillId="0" borderId="0" xfId="2" quotePrefix="1" applyNumberFormat="1" applyFont="1"/>
    <xf numFmtId="0" fontId="3" fillId="0" borderId="0" xfId="0" applyFont="1" applyAlignment="1">
      <alignment horizontal="center"/>
    </xf>
    <xf numFmtId="5" fontId="2" fillId="0" borderId="14" xfId="1" applyNumberFormat="1" applyFont="1" applyBorder="1"/>
    <xf numFmtId="5" fontId="3" fillId="0" borderId="0" xfId="1" applyNumberFormat="1" applyFont="1" applyBorder="1" applyAlignment="1">
      <alignment horizontal="center"/>
    </xf>
    <xf numFmtId="0" fontId="3" fillId="0" borderId="0" xfId="0" applyFont="1"/>
    <xf numFmtId="0" fontId="10" fillId="0" borderId="0" xfId="0" applyFont="1"/>
    <xf numFmtId="0" fontId="2" fillId="0" borderId="0" xfId="0" quotePrefix="1" applyFont="1"/>
    <xf numFmtId="0" fontId="3" fillId="0" borderId="0" xfId="0" applyFont="1" applyAlignment="1">
      <alignment horizontal="right"/>
    </xf>
    <xf numFmtId="0" fontId="2" fillId="0" borderId="14" xfId="0" applyFont="1" applyBorder="1"/>
    <xf numFmtId="5" fontId="2" fillId="0" borderId="0" xfId="3" applyNumberFormat="1" applyFont="1"/>
    <xf numFmtId="5" fontId="11" fillId="2" borderId="19" xfId="0" applyNumberFormat="1" applyFont="1" applyFill="1" applyBorder="1"/>
    <xf numFmtId="5" fontId="11" fillId="2" borderId="0" xfId="0" applyNumberFormat="1" applyFont="1" applyFill="1"/>
    <xf numFmtId="5" fontId="11" fillId="2" borderId="0" xfId="3" applyNumberFormat="1" applyFont="1" applyFill="1"/>
    <xf numFmtId="5" fontId="2" fillId="0" borderId="0" xfId="0" applyNumberFormat="1" applyFont="1"/>
    <xf numFmtId="5" fontId="2" fillId="0" borderId="0" xfId="3" applyNumberFormat="1" applyFont="1" applyFill="1" applyBorder="1"/>
    <xf numFmtId="5" fontId="3" fillId="0" borderId="21" xfId="0" applyNumberFormat="1" applyFont="1" applyBorder="1" applyAlignment="1">
      <alignment horizontal="center" wrapText="1"/>
    </xf>
    <xf numFmtId="5" fontId="3" fillId="0" borderId="0" xfId="0" applyNumberFormat="1" applyFont="1"/>
    <xf numFmtId="5" fontId="11" fillId="0" borderId="0" xfId="0" applyNumberFormat="1" applyFont="1"/>
    <xf numFmtId="5" fontId="2" fillId="0" borderId="0" xfId="3" applyNumberFormat="1" applyFont="1" applyFill="1"/>
    <xf numFmtId="5" fontId="6" fillId="0" borderId="0" xfId="0" applyNumberFormat="1" applyFont="1"/>
    <xf numFmtId="5" fontId="7" fillId="0" borderId="16" xfId="0" applyNumberFormat="1" applyFont="1" applyBorder="1"/>
    <xf numFmtId="5" fontId="11" fillId="0" borderId="17" xfId="0" applyNumberFormat="1" applyFont="1" applyBorder="1"/>
    <xf numFmtId="5" fontId="11" fillId="0" borderId="18" xfId="0" applyNumberFormat="1" applyFont="1" applyBorder="1"/>
    <xf numFmtId="5" fontId="11" fillId="0" borderId="19" xfId="0" applyNumberFormat="1" applyFont="1" applyBorder="1"/>
    <xf numFmtId="5" fontId="11" fillId="0" borderId="25" xfId="0" applyNumberFormat="1" applyFont="1" applyBorder="1"/>
    <xf numFmtId="5" fontId="11" fillId="0" borderId="0" xfId="0" applyNumberFormat="1" applyFont="1" applyAlignment="1">
      <alignment horizontal="right"/>
    </xf>
    <xf numFmtId="5" fontId="11" fillId="0" borderId="20" xfId="0" applyNumberFormat="1" applyFont="1" applyBorder="1"/>
    <xf numFmtId="5" fontId="11" fillId="0" borderId="1" xfId="0" applyNumberFormat="1" applyFont="1" applyBorder="1"/>
    <xf numFmtId="5" fontId="14" fillId="0" borderId="22" xfId="0" applyNumberFormat="1" applyFont="1" applyBorder="1"/>
    <xf numFmtId="5" fontId="14" fillId="0" borderId="23" xfId="0" applyNumberFormat="1" applyFont="1" applyBorder="1"/>
    <xf numFmtId="5" fontId="2" fillId="0" borderId="17" xfId="0" applyNumberFormat="1" applyFont="1" applyBorder="1"/>
    <xf numFmtId="5" fontId="2" fillId="0" borderId="0" xfId="0" applyNumberFormat="1" applyFont="1" applyAlignment="1">
      <alignment horizontal="right"/>
    </xf>
    <xf numFmtId="5" fontId="2" fillId="0" borderId="2" xfId="0" applyNumberFormat="1" applyFont="1" applyBorder="1"/>
    <xf numFmtId="5" fontId="11" fillId="0" borderId="0" xfId="0" applyNumberFormat="1" applyFont="1" applyAlignment="1">
      <alignment horizontal="left" wrapText="1"/>
    </xf>
    <xf numFmtId="5" fontId="14" fillId="0" borderId="0" xfId="0" applyNumberFormat="1" applyFont="1" applyAlignment="1">
      <alignment horizontal="center"/>
    </xf>
    <xf numFmtId="7" fontId="2" fillId="0" borderId="0" xfId="0" applyNumberFormat="1" applyFont="1"/>
    <xf numFmtId="5" fontId="17" fillId="0" borderId="0" xfId="4" applyNumberFormat="1" applyFont="1" applyFill="1" applyAlignment="1" applyProtection="1"/>
    <xf numFmtId="5" fontId="11" fillId="0" borderId="0" xfId="0" applyNumberFormat="1" applyFont="1" applyAlignment="1">
      <alignment wrapText="1"/>
    </xf>
    <xf numFmtId="5" fontId="11" fillId="0" borderId="13" xfId="0" applyNumberFormat="1" applyFont="1" applyBorder="1"/>
    <xf numFmtId="5" fontId="11" fillId="0" borderId="14" xfId="0" applyNumberFormat="1" applyFont="1" applyBorder="1"/>
    <xf numFmtId="5" fontId="11" fillId="0" borderId="21" xfId="0" applyNumberFormat="1" applyFont="1" applyBorder="1"/>
    <xf numFmtId="5" fontId="2" fillId="0" borderId="16" xfId="0" applyNumberFormat="1" applyFont="1" applyBorder="1"/>
    <xf numFmtId="5" fontId="2" fillId="0" borderId="19" xfId="0" applyNumberFormat="1" applyFont="1" applyBorder="1"/>
    <xf numFmtId="5" fontId="3" fillId="0" borderId="21" xfId="3" applyNumberFormat="1" applyFont="1" applyFill="1" applyBorder="1" applyAlignment="1">
      <alignment horizontal="center"/>
    </xf>
    <xf numFmtId="5" fontId="10" fillId="0" borderId="19" xfId="0" applyNumberFormat="1" applyFont="1" applyBorder="1"/>
    <xf numFmtId="5" fontId="3" fillId="0" borderId="11" xfId="1" applyNumberFormat="1" applyFont="1" applyBorder="1"/>
    <xf numFmtId="5" fontId="3" fillId="0" borderId="0" xfId="1" applyNumberFormat="1" applyFont="1" applyFill="1" applyBorder="1" applyAlignment="1">
      <alignment horizontal="center"/>
    </xf>
    <xf numFmtId="5" fontId="2" fillId="0" borderId="0" xfId="1" applyNumberFormat="1" applyFont="1" applyFill="1" applyBorder="1"/>
    <xf numFmtId="5" fontId="3" fillId="0" borderId="0" xfId="1" applyNumberFormat="1" applyFont="1" applyFill="1" applyBorder="1"/>
    <xf numFmtId="0" fontId="11" fillId="0" borderId="25" xfId="0" applyFont="1" applyBorder="1" applyAlignment="1">
      <alignment horizontal="center"/>
    </xf>
    <xf numFmtId="5" fontId="11" fillId="0" borderId="0" xfId="0" quotePrefix="1" applyNumberFormat="1" applyFont="1"/>
    <xf numFmtId="5" fontId="3" fillId="0" borderId="23" xfId="3" applyNumberFormat="1" applyFont="1" applyFill="1" applyBorder="1"/>
    <xf numFmtId="20" fontId="3" fillId="0" borderId="0" xfId="0" applyNumberFormat="1" applyFont="1"/>
    <xf numFmtId="0" fontId="2" fillId="2" borderId="0" xfId="0" applyFont="1" applyFill="1"/>
    <xf numFmtId="5" fontId="2" fillId="2" borderId="0" xfId="3" applyNumberFormat="1" applyFont="1" applyFill="1" applyBorder="1"/>
    <xf numFmtId="5" fontId="2" fillId="0" borderId="0" xfId="0" applyNumberFormat="1" applyFont="1" applyAlignment="1">
      <alignment horizontal="left"/>
    </xf>
    <xf numFmtId="5" fontId="2" fillId="0" borderId="1" xfId="0" applyNumberFormat="1" applyFont="1" applyBorder="1"/>
    <xf numFmtId="5" fontId="14" fillId="3" borderId="0" xfId="0" applyNumberFormat="1" applyFont="1" applyFill="1"/>
    <xf numFmtId="5" fontId="2" fillId="4" borderId="0" xfId="3" applyNumberFormat="1" applyFont="1" applyFill="1"/>
    <xf numFmtId="5" fontId="11" fillId="6" borderId="0" xfId="0" applyNumberFormat="1" applyFont="1" applyFill="1"/>
    <xf numFmtId="5" fontId="11" fillId="0" borderId="0" xfId="0" applyNumberFormat="1" applyFont="1" applyAlignment="1">
      <alignment horizontal="left"/>
    </xf>
    <xf numFmtId="5" fontId="2" fillId="5" borderId="0" xfId="0" applyNumberFormat="1" applyFont="1" applyFill="1"/>
    <xf numFmtId="5" fontId="11" fillId="5" borderId="0" xfId="0" applyNumberFormat="1" applyFont="1" applyFill="1" applyAlignment="1">
      <alignment horizontal="left"/>
    </xf>
    <xf numFmtId="0" fontId="3" fillId="5" borderId="24" xfId="0" applyFont="1" applyFill="1" applyBorder="1"/>
    <xf numFmtId="5" fontId="11" fillId="5" borderId="0" xfId="1" applyNumberFormat="1" applyFont="1" applyFill="1" applyBorder="1" applyAlignment="1">
      <alignment horizontal="left"/>
    </xf>
    <xf numFmtId="0" fontId="2" fillId="5" borderId="0" xfId="0" applyFont="1" applyFill="1"/>
    <xf numFmtId="5" fontId="2" fillId="3" borderId="0" xfId="0" applyNumberFormat="1" applyFont="1" applyFill="1"/>
    <xf numFmtId="5" fontId="11" fillId="3" borderId="0" xfId="0" applyNumberFormat="1" applyFont="1" applyFill="1" applyAlignment="1">
      <alignment horizontal="left"/>
    </xf>
    <xf numFmtId="5" fontId="11" fillId="3" borderId="0" xfId="1" applyNumberFormat="1" applyFont="1" applyFill="1" applyBorder="1" applyAlignment="1">
      <alignment horizontal="left"/>
    </xf>
    <xf numFmtId="5" fontId="2" fillId="6" borderId="0" xfId="0" applyNumberFormat="1" applyFont="1" applyFill="1"/>
    <xf numFmtId="5" fontId="2" fillId="7" borderId="0" xfId="0" applyNumberFormat="1" applyFont="1" applyFill="1"/>
    <xf numFmtId="5" fontId="11" fillId="7" borderId="0" xfId="0" applyNumberFormat="1" applyFont="1" applyFill="1"/>
    <xf numFmtId="5" fontId="2" fillId="4" borderId="0" xfId="0" applyNumberFormat="1" applyFont="1" applyFill="1" applyAlignment="1">
      <alignment horizontal="center"/>
    </xf>
    <xf numFmtId="0" fontId="14" fillId="3" borderId="0" xfId="0" applyFont="1" applyFill="1"/>
    <xf numFmtId="0" fontId="3" fillId="3" borderId="0" xfId="0" applyFont="1" applyFill="1"/>
    <xf numFmtId="5" fontId="11" fillId="3" borderId="0" xfId="0" applyNumberFormat="1" applyFont="1" applyFill="1"/>
    <xf numFmtId="5" fontId="11" fillId="3" borderId="0" xfId="3" quotePrefix="1" applyNumberFormat="1" applyFont="1" applyFill="1" applyBorder="1"/>
    <xf numFmtId="5" fontId="2" fillId="3" borderId="1" xfId="0" applyNumberFormat="1" applyFont="1" applyFill="1" applyBorder="1"/>
    <xf numFmtId="5" fontId="3" fillId="0" borderId="13" xfId="0" applyNumberFormat="1" applyFont="1" applyBorder="1"/>
    <xf numFmtId="5" fontId="3" fillId="0" borderId="14" xfId="0" applyNumberFormat="1" applyFont="1" applyBorder="1"/>
    <xf numFmtId="5" fontId="3" fillId="0" borderId="21" xfId="0" applyNumberFormat="1" applyFont="1" applyBorder="1"/>
    <xf numFmtId="0" fontId="3" fillId="0" borderId="14" xfId="0" applyFont="1" applyBorder="1"/>
    <xf numFmtId="5" fontId="11" fillId="0" borderId="14" xfId="0" applyNumberFormat="1" applyFont="1" applyBorder="1" applyAlignment="1">
      <alignment wrapText="1"/>
    </xf>
    <xf numFmtId="5" fontId="11" fillId="0" borderId="14" xfId="0" applyNumberFormat="1" applyFont="1" applyBorder="1" applyAlignment="1">
      <alignment horizontal="left" wrapText="1"/>
    </xf>
    <xf numFmtId="5" fontId="14" fillId="0" borderId="14" xfId="0" applyNumberFormat="1" applyFont="1" applyBorder="1" applyAlignment="1">
      <alignment horizontal="left" wrapText="1"/>
    </xf>
    <xf numFmtId="5" fontId="3" fillId="0" borderId="14" xfId="0" applyNumberFormat="1" applyFont="1" applyBorder="1" applyAlignment="1">
      <alignment horizontal="left"/>
    </xf>
    <xf numFmtId="5" fontId="14" fillId="0" borderId="13" xfId="0" applyNumberFormat="1" applyFont="1" applyBorder="1" applyAlignment="1">
      <alignment horizontal="center"/>
    </xf>
    <xf numFmtId="5" fontId="14" fillId="0" borderId="14" xfId="0" applyNumberFormat="1" applyFont="1" applyBorder="1" applyAlignment="1">
      <alignment horizontal="center"/>
    </xf>
    <xf numFmtId="5" fontId="14" fillId="0" borderId="15" xfId="0" applyNumberFormat="1" applyFont="1" applyBorder="1" applyAlignment="1">
      <alignment horizontal="center"/>
    </xf>
    <xf numFmtId="5" fontId="2" fillId="0" borderId="14" xfId="0" applyNumberFormat="1" applyFont="1" applyBorder="1"/>
    <xf numFmtId="5" fontId="3" fillId="0" borderId="15" xfId="0" applyNumberFormat="1" applyFont="1" applyBorder="1"/>
    <xf numFmtId="5" fontId="2" fillId="0" borderId="23" xfId="0" applyNumberFormat="1" applyFont="1" applyBorder="1"/>
    <xf numFmtId="5" fontId="2" fillId="0" borderId="0" xfId="0" applyNumberFormat="1" applyFont="1" applyAlignment="1">
      <alignment wrapText="1"/>
    </xf>
    <xf numFmtId="5" fontId="2" fillId="0" borderId="13" xfId="0" applyNumberFormat="1" applyFont="1" applyBorder="1" applyAlignment="1">
      <alignment wrapText="1"/>
    </xf>
    <xf numFmtId="5" fontId="2" fillId="0" borderId="14" xfId="0" applyNumberFormat="1" applyFont="1" applyBorder="1" applyAlignment="1">
      <alignment wrapText="1"/>
    </xf>
    <xf numFmtId="5" fontId="2" fillId="0" borderId="18" xfId="0" applyNumberFormat="1" applyFont="1" applyBorder="1"/>
    <xf numFmtId="5" fontId="2" fillId="0" borderId="25" xfId="0" applyNumberFormat="1" applyFont="1" applyBorder="1"/>
    <xf numFmtId="0" fontId="2" fillId="0" borderId="25" xfId="0" applyFont="1" applyBorder="1"/>
    <xf numFmtId="5" fontId="2" fillId="0" borderId="25" xfId="1" applyNumberFormat="1" applyFont="1" applyBorder="1"/>
    <xf numFmtId="5" fontId="2" fillId="0" borderId="27" xfId="1" applyNumberFormat="1" applyFont="1" applyBorder="1"/>
    <xf numFmtId="5" fontId="2" fillId="0" borderId="21" xfId="1" applyNumberFormat="1" applyFont="1" applyFill="1" applyBorder="1"/>
    <xf numFmtId="5" fontId="3" fillId="0" borderId="21" xfId="1" applyNumberFormat="1" applyFont="1" applyFill="1" applyBorder="1"/>
    <xf numFmtId="5" fontId="2" fillId="0" borderId="0" xfId="1" applyNumberFormat="1" applyFont="1" applyFill="1" applyBorder="1" applyAlignment="1">
      <alignment horizontal="center"/>
    </xf>
    <xf numFmtId="5" fontId="3" fillId="8" borderId="21" xfId="1" applyNumberFormat="1" applyFont="1" applyFill="1" applyBorder="1"/>
    <xf numFmtId="0" fontId="2" fillId="0" borderId="34" xfId="0" applyFont="1" applyBorder="1"/>
    <xf numFmtId="5" fontId="2" fillId="0" borderId="34" xfId="1" applyNumberFormat="1" applyFont="1" applyFill="1" applyBorder="1"/>
    <xf numFmtId="0" fontId="3" fillId="0" borderId="35" xfId="0" applyFont="1" applyBorder="1"/>
    <xf numFmtId="5" fontId="2" fillId="0" borderId="32" xfId="0" applyNumberFormat="1" applyFont="1" applyBorder="1"/>
    <xf numFmtId="0" fontId="3" fillId="0" borderId="36" xfId="0" applyFont="1" applyBorder="1"/>
    <xf numFmtId="5" fontId="2" fillId="0" borderId="32" xfId="0" applyNumberFormat="1" applyFont="1" applyBorder="1" applyAlignment="1">
      <alignment horizontal="right"/>
    </xf>
    <xf numFmtId="5" fontId="2" fillId="0" borderId="33" xfId="0" applyNumberFormat="1" applyFont="1" applyBorder="1"/>
    <xf numFmtId="5" fontId="2" fillId="0" borderId="37" xfId="0" applyNumberFormat="1" applyFont="1" applyBorder="1"/>
    <xf numFmtId="5" fontId="2" fillId="0" borderId="37" xfId="1" applyNumberFormat="1" applyFont="1" applyFill="1" applyBorder="1"/>
    <xf numFmtId="5" fontId="3" fillId="8" borderId="38" xfId="1" applyNumberFormat="1" applyFont="1" applyFill="1" applyBorder="1"/>
    <xf numFmtId="5" fontId="2" fillId="0" borderId="38" xfId="1" applyNumberFormat="1" applyFont="1" applyFill="1" applyBorder="1"/>
    <xf numFmtId="0" fontId="3" fillId="0" borderId="39" xfId="0" applyFont="1" applyBorder="1"/>
    <xf numFmtId="0" fontId="11" fillId="7" borderId="0" xfId="0" applyFont="1" applyFill="1"/>
    <xf numFmtId="5" fontId="2" fillId="7" borderId="0" xfId="1" applyNumberFormat="1" applyFont="1" applyFill="1" applyBorder="1"/>
    <xf numFmtId="5" fontId="11" fillId="2" borderId="0" xfId="0" quotePrefix="1" applyNumberFormat="1" applyFont="1" applyFill="1" applyAlignment="1">
      <alignment horizontal="left"/>
    </xf>
    <xf numFmtId="5" fontId="2" fillId="2" borderId="0" xfId="3" applyNumberFormat="1" applyFont="1" applyFill="1"/>
    <xf numFmtId="0" fontId="6" fillId="0" borderId="31" xfId="0" applyFont="1" applyBorder="1"/>
    <xf numFmtId="5" fontId="2" fillId="9" borderId="1" xfId="0" applyNumberFormat="1" applyFont="1" applyFill="1" applyBorder="1"/>
    <xf numFmtId="5" fontId="11" fillId="9" borderId="0" xfId="3" quotePrefix="1" applyNumberFormat="1" applyFont="1" applyFill="1" applyBorder="1"/>
    <xf numFmtId="5" fontId="14" fillId="9" borderId="0" xfId="0" applyNumberFormat="1" applyFont="1" applyFill="1"/>
    <xf numFmtId="5" fontId="11" fillId="9" borderId="0" xfId="0" applyNumberFormat="1" applyFont="1" applyFill="1"/>
    <xf numFmtId="0" fontId="3" fillId="9" borderId="0" xfId="0" applyFont="1" applyFill="1"/>
    <xf numFmtId="5" fontId="2" fillId="9" borderId="0" xfId="0" applyNumberFormat="1" applyFont="1" applyFill="1"/>
    <xf numFmtId="5" fontId="3" fillId="8" borderId="21" xfId="0" applyNumberFormat="1" applyFont="1" applyFill="1" applyBorder="1"/>
    <xf numFmtId="0" fontId="2" fillId="0" borderId="21" xfId="0" applyFont="1" applyBorder="1"/>
    <xf numFmtId="5" fontId="2" fillId="2" borderId="0" xfId="1" applyNumberFormat="1" applyFont="1" applyFill="1" applyBorder="1"/>
    <xf numFmtId="0" fontId="2" fillId="0" borderId="0" xfId="0" applyFont="1" applyAlignment="1">
      <alignment horizontal="right"/>
    </xf>
    <xf numFmtId="5" fontId="11" fillId="7" borderId="0" xfId="1" applyNumberFormat="1" applyFont="1" applyFill="1" applyBorder="1"/>
    <xf numFmtId="5" fontId="3" fillId="0" borderId="40" xfId="0" applyNumberFormat="1" applyFont="1" applyBorder="1"/>
    <xf numFmtId="5" fontId="3" fillId="0" borderId="22" xfId="3" applyNumberFormat="1" applyFont="1" applyFill="1" applyBorder="1" applyAlignment="1">
      <alignment horizontal="center"/>
    </xf>
    <xf numFmtId="5" fontId="2" fillId="0" borderId="1" xfId="1" applyNumberFormat="1" applyFont="1" applyBorder="1"/>
    <xf numFmtId="0" fontId="11" fillId="0" borderId="20" xfId="0" applyFont="1" applyBorder="1"/>
    <xf numFmtId="0" fontId="3" fillId="0" borderId="21" xfId="0" applyFont="1" applyBorder="1" applyAlignment="1">
      <alignment horizontal="center" wrapText="1"/>
    </xf>
    <xf numFmtId="5" fontId="2" fillId="0" borderId="21" xfId="0" applyNumberFormat="1" applyFont="1" applyBorder="1" applyAlignment="1">
      <alignment vertical="center"/>
    </xf>
    <xf numFmtId="5" fontId="2" fillId="0" borderId="0" xfId="1" applyNumberFormat="1" applyFont="1" applyBorder="1" applyAlignment="1"/>
    <xf numFmtId="5" fontId="2" fillId="8" borderId="13" xfId="0" applyNumberFormat="1" applyFont="1" applyFill="1" applyBorder="1" applyAlignment="1">
      <alignment horizontal="center" vertical="center"/>
    </xf>
    <xf numFmtId="0" fontId="11" fillId="2" borderId="20" xfId="0" applyFont="1" applyFill="1" applyBorder="1"/>
    <xf numFmtId="0" fontId="14" fillId="2" borderId="27" xfId="0" applyFont="1" applyFill="1" applyBorder="1"/>
    <xf numFmtId="5" fontId="3" fillId="0" borderId="22" xfId="0" applyNumberFormat="1" applyFont="1" applyBorder="1" applyAlignment="1">
      <alignment horizontal="center"/>
    </xf>
    <xf numFmtId="5" fontId="3" fillId="0" borderId="23" xfId="0" applyNumberFormat="1" applyFont="1" applyBorder="1" applyAlignment="1">
      <alignment horizontal="center"/>
    </xf>
    <xf numFmtId="5" fontId="3" fillId="0" borderId="26" xfId="0" applyNumberFormat="1" applyFont="1" applyBorder="1" applyAlignment="1">
      <alignment horizontal="center"/>
    </xf>
    <xf numFmtId="5" fontId="11" fillId="0" borderId="0" xfId="0" applyNumberFormat="1" applyFont="1" applyAlignment="1">
      <alignment horizontal="left" wrapText="1"/>
    </xf>
    <xf numFmtId="5" fontId="3" fillId="0" borderId="18" xfId="0" applyNumberFormat="1" applyFont="1" applyBorder="1" applyAlignment="1">
      <alignment horizontal="center"/>
    </xf>
    <xf numFmtId="5" fontId="3" fillId="0" borderId="31" xfId="0" applyNumberFormat="1" applyFont="1" applyBorder="1" applyAlignment="1">
      <alignment horizontal="center" vertical="center" wrapText="1"/>
    </xf>
    <xf numFmtId="5" fontId="3" fillId="0" borderId="32" xfId="0" applyNumberFormat="1" applyFont="1" applyBorder="1" applyAlignment="1">
      <alignment horizontal="center" vertical="center" wrapText="1"/>
    </xf>
    <xf numFmtId="5" fontId="3" fillId="0" borderId="33" xfId="0" applyNumberFormat="1" applyFont="1" applyBorder="1" applyAlignment="1">
      <alignment horizontal="center" vertical="center" wrapText="1"/>
    </xf>
    <xf numFmtId="5" fontId="11" fillId="6" borderId="28" xfId="0" applyNumberFormat="1" applyFont="1" applyFill="1" applyBorder="1" applyAlignment="1">
      <alignment horizontal="center" vertical="center" wrapText="1"/>
    </xf>
    <xf numFmtId="5" fontId="11" fillId="6" borderId="29" xfId="0" applyNumberFormat="1" applyFont="1" applyFill="1" applyBorder="1" applyAlignment="1">
      <alignment horizontal="center" vertical="center" wrapText="1"/>
    </xf>
    <xf numFmtId="5" fontId="11" fillId="6" borderId="30" xfId="0" applyNumberFormat="1" applyFont="1" applyFill="1" applyBorder="1" applyAlignment="1">
      <alignment horizontal="center" vertical="center" wrapText="1"/>
    </xf>
    <xf numFmtId="5" fontId="11" fillId="7" borderId="0" xfId="0" applyNumberFormat="1" applyFont="1" applyFill="1" applyAlignment="1">
      <alignment horizontal="left" wrapText="1"/>
    </xf>
    <xf numFmtId="5" fontId="2" fillId="0" borderId="17" xfId="0" applyNumberFormat="1" applyFont="1" applyBorder="1" applyAlignment="1">
      <alignment horizontal="left" wrapText="1"/>
    </xf>
    <xf numFmtId="5" fontId="2" fillId="8" borderId="13" xfId="0" applyNumberFormat="1" applyFont="1" applyFill="1" applyBorder="1" applyAlignment="1">
      <alignment horizontal="center" vertical="center"/>
    </xf>
    <xf numFmtId="5" fontId="2" fillId="8" borderId="14" xfId="0" applyNumberFormat="1" applyFont="1" applyFill="1" applyBorder="1" applyAlignment="1">
      <alignment horizontal="center" vertical="center"/>
    </xf>
    <xf numFmtId="0" fontId="2" fillId="0" borderId="0" xfId="0" applyFont="1" applyAlignment="1">
      <alignment horizontal="left" wrapText="1"/>
    </xf>
    <xf numFmtId="5" fontId="11" fillId="0" borderId="0" xfId="0" applyNumberFormat="1" applyFont="1" applyAlignment="1">
      <alignment horizontal="center"/>
    </xf>
  </cellXfs>
  <cellStyles count="5">
    <cellStyle name="Lien hypertexte" xfId="4" builtinId="8"/>
    <cellStyle name="Monétaire" xfId="1" builtinId="4"/>
    <cellStyle name="Monétaire 2" xfId="3" xr:uid="{682D69A6-9CD0-4BE9-8266-0AE8BE6872D8}"/>
    <cellStyle name="Normal" xfId="0" builtinId="0"/>
    <cellStyle name="Normal_H2005 - Étude de cas - Sport au Max Inc. - Solution" xfId="2" xr:uid="{00000000-0005-0000-0000-000002000000}"/>
  </cellStyles>
  <dxfs count="0"/>
  <tableStyles count="0" defaultTableStyle="TableStyleMedium9" defaultPivotStyle="PivotStyleLight16"/>
  <colors>
    <mruColors>
      <color rgb="FFB9CDE5"/>
      <color rgb="FF00B05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282925</xdr:colOff>
      <xdr:row>15</xdr:row>
      <xdr:rowOff>7327</xdr:rowOff>
    </xdr:from>
    <xdr:to>
      <xdr:col>3</xdr:col>
      <xdr:colOff>282925</xdr:colOff>
      <xdr:row>29</xdr:row>
      <xdr:rowOff>7327</xdr:rowOff>
    </xdr:to>
    <xdr:cxnSp macro="">
      <xdr:nvCxnSpPr>
        <xdr:cNvPr id="16" name="Connecteur droit avec flèche 15">
          <a:extLst>
            <a:ext uri="{FF2B5EF4-FFF2-40B4-BE49-F238E27FC236}">
              <a16:creationId xmlns:a16="http://schemas.microsoft.com/office/drawing/2014/main" id="{A3D0B2A9-5E44-44F9-B5C3-967CC01731A7}"/>
            </a:ext>
          </a:extLst>
        </xdr:cNvPr>
        <xdr:cNvCxnSpPr/>
      </xdr:nvCxnSpPr>
      <xdr:spPr>
        <a:xfrm>
          <a:off x="2642194" y="2483827"/>
          <a:ext cx="0" cy="2667000"/>
        </a:xfrm>
        <a:prstGeom prst="straightConnector1">
          <a:avLst/>
        </a:prstGeom>
        <a:ln w="6350" cap="flat">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453260</xdr:colOff>
      <xdr:row>52</xdr:row>
      <xdr:rowOff>178593</xdr:rowOff>
    </xdr:from>
    <xdr:to>
      <xdr:col>5</xdr:col>
      <xdr:colOff>958453</xdr:colOff>
      <xdr:row>54</xdr:row>
      <xdr:rowOff>13138</xdr:rowOff>
    </xdr:to>
    <xdr:cxnSp macro="">
      <xdr:nvCxnSpPr>
        <xdr:cNvPr id="32" name="Connecteur droit avec flèche 31">
          <a:extLst>
            <a:ext uri="{FF2B5EF4-FFF2-40B4-BE49-F238E27FC236}">
              <a16:creationId xmlns:a16="http://schemas.microsoft.com/office/drawing/2014/main" id="{7564E72C-D280-4F53-A9F9-BBD5078ECE40}"/>
            </a:ext>
          </a:extLst>
        </xdr:cNvPr>
        <xdr:cNvCxnSpPr/>
      </xdr:nvCxnSpPr>
      <xdr:spPr>
        <a:xfrm flipH="1">
          <a:off x="4745463" y="10495359"/>
          <a:ext cx="505193" cy="215545"/>
        </a:xfrm>
        <a:prstGeom prst="straightConnector1">
          <a:avLst/>
        </a:prstGeom>
        <a:ln w="6350" cap="flat">
          <a:prstDash val="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249116</xdr:colOff>
      <xdr:row>45</xdr:row>
      <xdr:rowOff>157843</xdr:rowOff>
    </xdr:from>
    <xdr:to>
      <xdr:col>6</xdr:col>
      <xdr:colOff>489857</xdr:colOff>
      <xdr:row>48</xdr:row>
      <xdr:rowOff>29308</xdr:rowOff>
    </xdr:to>
    <xdr:cxnSp macro="">
      <xdr:nvCxnSpPr>
        <xdr:cNvPr id="38" name="Connecteur droit avec flèche 37">
          <a:extLst>
            <a:ext uri="{FF2B5EF4-FFF2-40B4-BE49-F238E27FC236}">
              <a16:creationId xmlns:a16="http://schemas.microsoft.com/office/drawing/2014/main" id="{031C1A3E-0075-4907-BF0C-9C7B295D2691}"/>
            </a:ext>
          </a:extLst>
        </xdr:cNvPr>
        <xdr:cNvCxnSpPr/>
      </xdr:nvCxnSpPr>
      <xdr:spPr>
        <a:xfrm flipV="1">
          <a:off x="5550459" y="9138557"/>
          <a:ext cx="240741" cy="442965"/>
        </a:xfrm>
        <a:prstGeom prst="straightConnector1">
          <a:avLst/>
        </a:prstGeom>
        <a:ln w="6350" cap="flat">
          <a:prstDash val="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xdr:colOff>
      <xdr:row>74</xdr:row>
      <xdr:rowOff>111673</xdr:rowOff>
    </xdr:from>
    <xdr:to>
      <xdr:col>6</xdr:col>
      <xdr:colOff>420414</xdr:colOff>
      <xdr:row>81</xdr:row>
      <xdr:rowOff>6569</xdr:rowOff>
    </xdr:to>
    <xdr:cxnSp macro="">
      <xdr:nvCxnSpPr>
        <xdr:cNvPr id="14" name="Connecteur droit avec flèche 13">
          <a:extLst>
            <a:ext uri="{FF2B5EF4-FFF2-40B4-BE49-F238E27FC236}">
              <a16:creationId xmlns:a16="http://schemas.microsoft.com/office/drawing/2014/main" id="{BF4DE28A-E2F4-4DFE-9DED-48A90A9B9C67}"/>
            </a:ext>
          </a:extLst>
        </xdr:cNvPr>
        <xdr:cNvCxnSpPr/>
      </xdr:nvCxnSpPr>
      <xdr:spPr>
        <a:xfrm flipH="1" flipV="1">
          <a:off x="5301157" y="15561880"/>
          <a:ext cx="420412" cy="1228396"/>
        </a:xfrm>
        <a:prstGeom prst="straightConnector1">
          <a:avLst/>
        </a:prstGeom>
        <a:ln w="6350" cap="flat">
          <a:prstDash val="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335020</xdr:colOff>
      <xdr:row>144</xdr:row>
      <xdr:rowOff>13139</xdr:rowOff>
    </xdr:from>
    <xdr:to>
      <xdr:col>2</xdr:col>
      <xdr:colOff>335021</xdr:colOff>
      <xdr:row>171</xdr:row>
      <xdr:rowOff>5953</xdr:rowOff>
    </xdr:to>
    <xdr:cxnSp macro="">
      <xdr:nvCxnSpPr>
        <xdr:cNvPr id="19" name="Connecteur droit avec flèche 18">
          <a:extLst>
            <a:ext uri="{FF2B5EF4-FFF2-40B4-BE49-F238E27FC236}">
              <a16:creationId xmlns:a16="http://schemas.microsoft.com/office/drawing/2014/main" id="{A3FB9530-C95E-49D3-9661-F6F6D77FA2A3}"/>
            </a:ext>
          </a:extLst>
        </xdr:cNvPr>
        <xdr:cNvCxnSpPr/>
      </xdr:nvCxnSpPr>
      <xdr:spPr>
        <a:xfrm flipH="1">
          <a:off x="1859020" y="29106061"/>
          <a:ext cx="1" cy="5564939"/>
        </a:xfrm>
        <a:prstGeom prst="straightConnector1">
          <a:avLst/>
        </a:prstGeom>
        <a:ln w="6350" cap="flat">
          <a:prstDash val="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597779</xdr:colOff>
      <xdr:row>198</xdr:row>
      <xdr:rowOff>6569</xdr:rowOff>
    </xdr:from>
    <xdr:to>
      <xdr:col>4</xdr:col>
      <xdr:colOff>597780</xdr:colOff>
      <xdr:row>204</xdr:row>
      <xdr:rowOff>0</xdr:rowOff>
    </xdr:to>
    <xdr:cxnSp macro="">
      <xdr:nvCxnSpPr>
        <xdr:cNvPr id="33" name="Connecteur droit avec flèche 32">
          <a:extLst>
            <a:ext uri="{FF2B5EF4-FFF2-40B4-BE49-F238E27FC236}">
              <a16:creationId xmlns:a16="http://schemas.microsoft.com/office/drawing/2014/main" id="{A8B83B61-4CF1-49D6-8485-BE0F9CE78EE1}"/>
            </a:ext>
          </a:extLst>
        </xdr:cNvPr>
        <xdr:cNvCxnSpPr/>
      </xdr:nvCxnSpPr>
      <xdr:spPr>
        <a:xfrm flipH="1">
          <a:off x="3875693" y="31077776"/>
          <a:ext cx="1" cy="1136431"/>
        </a:xfrm>
        <a:prstGeom prst="straightConnector1">
          <a:avLst/>
        </a:prstGeom>
        <a:ln w="6350" cap="flat">
          <a:prstDash val="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967153</xdr:colOff>
      <xdr:row>198</xdr:row>
      <xdr:rowOff>13139</xdr:rowOff>
    </xdr:from>
    <xdr:to>
      <xdr:col>6</xdr:col>
      <xdr:colOff>571500</xdr:colOff>
      <xdr:row>207</xdr:row>
      <xdr:rowOff>73269</xdr:rowOff>
    </xdr:to>
    <xdr:cxnSp macro="">
      <xdr:nvCxnSpPr>
        <xdr:cNvPr id="34" name="Connecteur droit avec flèche 33">
          <a:extLst>
            <a:ext uri="{FF2B5EF4-FFF2-40B4-BE49-F238E27FC236}">
              <a16:creationId xmlns:a16="http://schemas.microsoft.com/office/drawing/2014/main" id="{01CC00E0-78A4-481A-A208-ECB7514E7D2A}"/>
            </a:ext>
          </a:extLst>
        </xdr:cNvPr>
        <xdr:cNvCxnSpPr/>
      </xdr:nvCxnSpPr>
      <xdr:spPr>
        <a:xfrm flipV="1">
          <a:off x="4242288" y="31658120"/>
          <a:ext cx="1626577" cy="1774630"/>
        </a:xfrm>
        <a:prstGeom prst="straightConnector1">
          <a:avLst/>
        </a:prstGeom>
        <a:ln w="6350" cap="flat">
          <a:prstDash val="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899951</xdr:colOff>
      <xdr:row>124</xdr:row>
      <xdr:rowOff>85396</xdr:rowOff>
    </xdr:from>
    <xdr:to>
      <xdr:col>5</xdr:col>
      <xdr:colOff>6569</xdr:colOff>
      <xdr:row>132</xdr:row>
      <xdr:rowOff>2</xdr:rowOff>
    </xdr:to>
    <xdr:cxnSp macro="">
      <xdr:nvCxnSpPr>
        <xdr:cNvPr id="39" name="Connecteur droit avec flèche 38">
          <a:extLst>
            <a:ext uri="{FF2B5EF4-FFF2-40B4-BE49-F238E27FC236}">
              <a16:creationId xmlns:a16="http://schemas.microsoft.com/office/drawing/2014/main" id="{3B91D436-FB25-4FCD-AFDD-3B150B37EA1D}"/>
            </a:ext>
          </a:extLst>
        </xdr:cNvPr>
        <xdr:cNvCxnSpPr/>
      </xdr:nvCxnSpPr>
      <xdr:spPr>
        <a:xfrm flipV="1">
          <a:off x="3264779" y="23536603"/>
          <a:ext cx="1031324" cy="1438606"/>
        </a:xfrm>
        <a:prstGeom prst="straightConnector1">
          <a:avLst/>
        </a:prstGeom>
        <a:ln w="6350" cap="flat">
          <a:prstDash val="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972207</xdr:colOff>
      <xdr:row>48</xdr:row>
      <xdr:rowOff>168519</xdr:rowOff>
    </xdr:from>
    <xdr:to>
      <xdr:col>6</xdr:col>
      <xdr:colOff>918241</xdr:colOff>
      <xdr:row>50</xdr:row>
      <xdr:rowOff>21980</xdr:rowOff>
    </xdr:to>
    <xdr:sp macro="" textlink="">
      <xdr:nvSpPr>
        <xdr:cNvPr id="12" name="Ellipse 11">
          <a:extLst>
            <a:ext uri="{FF2B5EF4-FFF2-40B4-BE49-F238E27FC236}">
              <a16:creationId xmlns:a16="http://schemas.microsoft.com/office/drawing/2014/main" id="{1DA08CDC-F40B-4DA5-ACF8-8897EFB7A415}"/>
            </a:ext>
          </a:extLst>
        </xdr:cNvPr>
        <xdr:cNvSpPr/>
      </xdr:nvSpPr>
      <xdr:spPr>
        <a:xfrm>
          <a:off x="5258457" y="9722827"/>
          <a:ext cx="957149" cy="234461"/>
        </a:xfrm>
        <a:prstGeom prst="ellipse">
          <a:avLst/>
        </a:prstGeom>
        <a:noFill/>
        <a:ln w="9525">
          <a:solidFill>
            <a:schemeClr val="tx1"/>
          </a:solidFill>
          <a:prstDash val="dash"/>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388327</xdr:colOff>
      <xdr:row>50</xdr:row>
      <xdr:rowOff>21980</xdr:rowOff>
    </xdr:from>
    <xdr:to>
      <xdr:col>6</xdr:col>
      <xdr:colOff>439667</xdr:colOff>
      <xdr:row>52</xdr:row>
      <xdr:rowOff>7328</xdr:rowOff>
    </xdr:to>
    <xdr:cxnSp macro="">
      <xdr:nvCxnSpPr>
        <xdr:cNvPr id="13" name="Connecteur droit avec flèche 12">
          <a:extLst>
            <a:ext uri="{FF2B5EF4-FFF2-40B4-BE49-F238E27FC236}">
              <a16:creationId xmlns:a16="http://schemas.microsoft.com/office/drawing/2014/main" id="{5501BA59-F68F-4AF8-8D72-72D5AE5C8269}"/>
            </a:ext>
          </a:extLst>
        </xdr:cNvPr>
        <xdr:cNvCxnSpPr>
          <a:endCxn id="12" idx="4"/>
        </xdr:cNvCxnSpPr>
      </xdr:nvCxnSpPr>
      <xdr:spPr>
        <a:xfrm flipV="1">
          <a:off x="4674577" y="9957288"/>
          <a:ext cx="1062455" cy="366348"/>
        </a:xfrm>
        <a:prstGeom prst="straightConnector1">
          <a:avLst/>
        </a:prstGeom>
        <a:ln w="6350" cap="flat">
          <a:prstDash val="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153866</xdr:colOff>
      <xdr:row>89</xdr:row>
      <xdr:rowOff>7327</xdr:rowOff>
    </xdr:from>
    <xdr:to>
      <xdr:col>3</xdr:col>
      <xdr:colOff>153866</xdr:colOff>
      <xdr:row>94</xdr:row>
      <xdr:rowOff>183173</xdr:rowOff>
    </xdr:to>
    <xdr:cxnSp macro="">
      <xdr:nvCxnSpPr>
        <xdr:cNvPr id="24" name="Connecteur droit avec flèche 23">
          <a:extLst>
            <a:ext uri="{FF2B5EF4-FFF2-40B4-BE49-F238E27FC236}">
              <a16:creationId xmlns:a16="http://schemas.microsoft.com/office/drawing/2014/main" id="{B226AE81-CF3F-492A-930A-337A123CBEB1}"/>
            </a:ext>
          </a:extLst>
        </xdr:cNvPr>
        <xdr:cNvCxnSpPr/>
      </xdr:nvCxnSpPr>
      <xdr:spPr>
        <a:xfrm>
          <a:off x="2513135" y="20039135"/>
          <a:ext cx="0" cy="1128346"/>
        </a:xfrm>
        <a:prstGeom prst="straightConnector1">
          <a:avLst/>
        </a:prstGeom>
        <a:ln w="6350" cap="flat">
          <a:prstDash val="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1374</xdr:colOff>
      <xdr:row>22</xdr:row>
      <xdr:rowOff>93876</xdr:rowOff>
    </xdr:from>
    <xdr:to>
      <xdr:col>6</xdr:col>
      <xdr:colOff>1374</xdr:colOff>
      <xdr:row>25</xdr:row>
      <xdr:rowOff>93876</xdr:rowOff>
    </xdr:to>
    <xdr:cxnSp macro="">
      <xdr:nvCxnSpPr>
        <xdr:cNvPr id="15" name="Connecteur droit avec flèche 14">
          <a:extLst>
            <a:ext uri="{FF2B5EF4-FFF2-40B4-BE49-F238E27FC236}">
              <a16:creationId xmlns:a16="http://schemas.microsoft.com/office/drawing/2014/main" id="{80231A50-9454-48DC-9C27-203B07ED532C}"/>
            </a:ext>
          </a:extLst>
        </xdr:cNvPr>
        <xdr:cNvCxnSpPr/>
      </xdr:nvCxnSpPr>
      <xdr:spPr>
        <a:xfrm>
          <a:off x="4293577" y="4284876"/>
          <a:ext cx="1012031" cy="571500"/>
        </a:xfrm>
        <a:prstGeom prst="straightConnector1">
          <a:avLst/>
        </a:prstGeom>
        <a:ln w="6350" cap="flat">
          <a:prstDash val="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51991</xdr:colOff>
      <xdr:row>7</xdr:row>
      <xdr:rowOff>41672</xdr:rowOff>
    </xdr:from>
    <xdr:to>
      <xdr:col>7</xdr:col>
      <xdr:colOff>171203</xdr:colOff>
      <xdr:row>7</xdr:row>
      <xdr:rowOff>152255</xdr:rowOff>
    </xdr:to>
    <xdr:sp macro="" textlink="">
      <xdr:nvSpPr>
        <xdr:cNvPr id="17" name="Ellipse 16">
          <a:extLst>
            <a:ext uri="{FF2B5EF4-FFF2-40B4-BE49-F238E27FC236}">
              <a16:creationId xmlns:a16="http://schemas.microsoft.com/office/drawing/2014/main" id="{265B5F9B-D564-48C3-ADBD-B5DC12141CC9}"/>
            </a:ext>
          </a:extLst>
        </xdr:cNvPr>
        <xdr:cNvSpPr/>
      </xdr:nvSpPr>
      <xdr:spPr>
        <a:xfrm>
          <a:off x="6300391" y="1375172"/>
          <a:ext cx="119212" cy="110583"/>
        </a:xfrm>
        <a:prstGeom prst="ellipse">
          <a:avLst/>
        </a:prstGeom>
        <a:solidFill>
          <a:schemeClr val="bg1">
            <a:lumMod val="75000"/>
          </a:schemeClr>
        </a:solidFill>
        <a:ln>
          <a:solidFill>
            <a:schemeClr val="bg1">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7</xdr:col>
      <xdr:colOff>51991</xdr:colOff>
      <xdr:row>11</xdr:row>
      <xdr:rowOff>41672</xdr:rowOff>
    </xdr:from>
    <xdr:to>
      <xdr:col>7</xdr:col>
      <xdr:colOff>171203</xdr:colOff>
      <xdr:row>11</xdr:row>
      <xdr:rowOff>152255</xdr:rowOff>
    </xdr:to>
    <xdr:sp macro="" textlink="">
      <xdr:nvSpPr>
        <xdr:cNvPr id="18" name="Ellipse 17">
          <a:extLst>
            <a:ext uri="{FF2B5EF4-FFF2-40B4-BE49-F238E27FC236}">
              <a16:creationId xmlns:a16="http://schemas.microsoft.com/office/drawing/2014/main" id="{69A35BD5-8087-47DD-8415-95FC7ABCB70D}"/>
            </a:ext>
          </a:extLst>
        </xdr:cNvPr>
        <xdr:cNvSpPr/>
      </xdr:nvSpPr>
      <xdr:spPr>
        <a:xfrm>
          <a:off x="6300391" y="2137172"/>
          <a:ext cx="119212" cy="110583"/>
        </a:xfrm>
        <a:prstGeom prst="ellipse">
          <a:avLst/>
        </a:prstGeom>
        <a:solidFill>
          <a:schemeClr val="bg1">
            <a:lumMod val="75000"/>
          </a:schemeClr>
        </a:solidFill>
        <a:ln>
          <a:solidFill>
            <a:schemeClr val="bg1">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2</xdr:col>
      <xdr:colOff>450850</xdr:colOff>
      <xdr:row>33</xdr:row>
      <xdr:rowOff>44450</xdr:rowOff>
    </xdr:from>
    <xdr:to>
      <xdr:col>2</xdr:col>
      <xdr:colOff>570062</xdr:colOff>
      <xdr:row>33</xdr:row>
      <xdr:rowOff>155033</xdr:rowOff>
    </xdr:to>
    <xdr:sp macro="" textlink="">
      <xdr:nvSpPr>
        <xdr:cNvPr id="20" name="Ellipse 19">
          <a:extLst>
            <a:ext uri="{FF2B5EF4-FFF2-40B4-BE49-F238E27FC236}">
              <a16:creationId xmlns:a16="http://schemas.microsoft.com/office/drawing/2014/main" id="{E0EEE9E1-8D08-4D20-BAB5-27C3B5EE9868}"/>
            </a:ext>
          </a:extLst>
        </xdr:cNvPr>
        <xdr:cNvSpPr/>
      </xdr:nvSpPr>
      <xdr:spPr>
        <a:xfrm>
          <a:off x="1974850" y="6743700"/>
          <a:ext cx="119212" cy="110583"/>
        </a:xfrm>
        <a:prstGeom prst="ellipse">
          <a:avLst/>
        </a:prstGeom>
        <a:solidFill>
          <a:schemeClr val="bg1">
            <a:lumMod val="75000"/>
          </a:schemeClr>
        </a:solidFill>
        <a:ln>
          <a:solidFill>
            <a:schemeClr val="bg1">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3</xdr:col>
      <xdr:colOff>177800</xdr:colOff>
      <xdr:row>71</xdr:row>
      <xdr:rowOff>44450</xdr:rowOff>
    </xdr:from>
    <xdr:to>
      <xdr:col>3</xdr:col>
      <xdr:colOff>297012</xdr:colOff>
      <xdr:row>71</xdr:row>
      <xdr:rowOff>155033</xdr:rowOff>
    </xdr:to>
    <xdr:sp macro="" textlink="">
      <xdr:nvSpPr>
        <xdr:cNvPr id="21" name="Ellipse 20">
          <a:extLst>
            <a:ext uri="{FF2B5EF4-FFF2-40B4-BE49-F238E27FC236}">
              <a16:creationId xmlns:a16="http://schemas.microsoft.com/office/drawing/2014/main" id="{9F794654-B6CB-454A-9833-56BBBBF5B957}"/>
            </a:ext>
          </a:extLst>
        </xdr:cNvPr>
        <xdr:cNvSpPr/>
      </xdr:nvSpPr>
      <xdr:spPr>
        <a:xfrm>
          <a:off x="2540000" y="15240000"/>
          <a:ext cx="119212" cy="110583"/>
        </a:xfrm>
        <a:prstGeom prst="ellipse">
          <a:avLst/>
        </a:prstGeom>
        <a:solidFill>
          <a:schemeClr val="bg1">
            <a:lumMod val="75000"/>
          </a:schemeClr>
        </a:solidFill>
        <a:ln>
          <a:solidFill>
            <a:schemeClr val="bg1">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1</xdr:col>
      <xdr:colOff>939800</xdr:colOff>
      <xdr:row>101</xdr:row>
      <xdr:rowOff>44450</xdr:rowOff>
    </xdr:from>
    <xdr:to>
      <xdr:col>2</xdr:col>
      <xdr:colOff>68412</xdr:colOff>
      <xdr:row>101</xdr:row>
      <xdr:rowOff>155033</xdr:rowOff>
    </xdr:to>
    <xdr:sp macro="" textlink="">
      <xdr:nvSpPr>
        <xdr:cNvPr id="22" name="Ellipse 21">
          <a:extLst>
            <a:ext uri="{FF2B5EF4-FFF2-40B4-BE49-F238E27FC236}">
              <a16:creationId xmlns:a16="http://schemas.microsoft.com/office/drawing/2014/main" id="{11A7EC03-2685-4635-A5A6-6B347667CF30}"/>
            </a:ext>
          </a:extLst>
        </xdr:cNvPr>
        <xdr:cNvSpPr/>
      </xdr:nvSpPr>
      <xdr:spPr>
        <a:xfrm>
          <a:off x="1473200" y="22479000"/>
          <a:ext cx="119212" cy="110583"/>
        </a:xfrm>
        <a:prstGeom prst="ellipse">
          <a:avLst/>
        </a:prstGeom>
        <a:solidFill>
          <a:schemeClr val="bg1">
            <a:lumMod val="75000"/>
          </a:schemeClr>
        </a:solidFill>
        <a:ln>
          <a:solidFill>
            <a:schemeClr val="bg1">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2</xdr:col>
      <xdr:colOff>209550</xdr:colOff>
      <xdr:row>112</xdr:row>
      <xdr:rowOff>44450</xdr:rowOff>
    </xdr:from>
    <xdr:to>
      <xdr:col>2</xdr:col>
      <xdr:colOff>328762</xdr:colOff>
      <xdr:row>112</xdr:row>
      <xdr:rowOff>155033</xdr:rowOff>
    </xdr:to>
    <xdr:sp macro="" textlink="">
      <xdr:nvSpPr>
        <xdr:cNvPr id="23" name="Ellipse 22">
          <a:extLst>
            <a:ext uri="{FF2B5EF4-FFF2-40B4-BE49-F238E27FC236}">
              <a16:creationId xmlns:a16="http://schemas.microsoft.com/office/drawing/2014/main" id="{D843FD58-47CB-4A1C-A571-2A6A3C344358}"/>
            </a:ext>
          </a:extLst>
        </xdr:cNvPr>
        <xdr:cNvSpPr/>
      </xdr:nvSpPr>
      <xdr:spPr>
        <a:xfrm>
          <a:off x="1733550" y="24574500"/>
          <a:ext cx="119212" cy="110583"/>
        </a:xfrm>
        <a:prstGeom prst="ellipse">
          <a:avLst/>
        </a:prstGeom>
        <a:solidFill>
          <a:schemeClr val="bg1">
            <a:lumMod val="75000"/>
          </a:schemeClr>
        </a:solidFill>
        <a:ln>
          <a:solidFill>
            <a:schemeClr val="bg1">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3</xdr:col>
      <xdr:colOff>355600</xdr:colOff>
      <xdr:row>120</xdr:row>
      <xdr:rowOff>44450</xdr:rowOff>
    </xdr:from>
    <xdr:to>
      <xdr:col>3</xdr:col>
      <xdr:colOff>474812</xdr:colOff>
      <xdr:row>120</xdr:row>
      <xdr:rowOff>155033</xdr:rowOff>
    </xdr:to>
    <xdr:sp macro="" textlink="">
      <xdr:nvSpPr>
        <xdr:cNvPr id="25" name="Ellipse 24">
          <a:extLst>
            <a:ext uri="{FF2B5EF4-FFF2-40B4-BE49-F238E27FC236}">
              <a16:creationId xmlns:a16="http://schemas.microsoft.com/office/drawing/2014/main" id="{4DAAF81E-9630-4D62-80C0-AF5A2E3A0FEA}"/>
            </a:ext>
          </a:extLst>
        </xdr:cNvPr>
        <xdr:cNvSpPr/>
      </xdr:nvSpPr>
      <xdr:spPr>
        <a:xfrm>
          <a:off x="2717800" y="26098500"/>
          <a:ext cx="119212" cy="110583"/>
        </a:xfrm>
        <a:prstGeom prst="ellipse">
          <a:avLst/>
        </a:prstGeom>
        <a:solidFill>
          <a:schemeClr val="bg1">
            <a:lumMod val="75000"/>
          </a:schemeClr>
        </a:solidFill>
        <a:ln>
          <a:solidFill>
            <a:schemeClr val="bg1">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1</xdr:col>
      <xdr:colOff>864848</xdr:colOff>
      <xdr:row>136</xdr:row>
      <xdr:rowOff>0</xdr:rowOff>
    </xdr:from>
    <xdr:to>
      <xdr:col>1</xdr:col>
      <xdr:colOff>864849</xdr:colOff>
      <xdr:row>171</xdr:row>
      <xdr:rowOff>5953</xdr:rowOff>
    </xdr:to>
    <xdr:cxnSp macro="">
      <xdr:nvCxnSpPr>
        <xdr:cNvPr id="26" name="Connecteur droit avec flèche 25">
          <a:extLst>
            <a:ext uri="{FF2B5EF4-FFF2-40B4-BE49-F238E27FC236}">
              <a16:creationId xmlns:a16="http://schemas.microsoft.com/office/drawing/2014/main" id="{8373F10E-6A2A-44D6-A449-6024BC93E2A8}"/>
            </a:ext>
          </a:extLst>
        </xdr:cNvPr>
        <xdr:cNvCxnSpPr/>
      </xdr:nvCxnSpPr>
      <xdr:spPr>
        <a:xfrm>
          <a:off x="1400629" y="27568922"/>
          <a:ext cx="1" cy="7102078"/>
        </a:xfrm>
        <a:prstGeom prst="straightConnector1">
          <a:avLst/>
        </a:prstGeom>
        <a:ln w="6350" cap="flat">
          <a:prstDash val="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597779</xdr:colOff>
      <xdr:row>180</xdr:row>
      <xdr:rowOff>6569</xdr:rowOff>
    </xdr:from>
    <xdr:to>
      <xdr:col>4</xdr:col>
      <xdr:colOff>597780</xdr:colOff>
      <xdr:row>186</xdr:row>
      <xdr:rowOff>0</xdr:rowOff>
    </xdr:to>
    <xdr:cxnSp macro="">
      <xdr:nvCxnSpPr>
        <xdr:cNvPr id="29" name="Connecteur droit avec flèche 28">
          <a:extLst>
            <a:ext uri="{FF2B5EF4-FFF2-40B4-BE49-F238E27FC236}">
              <a16:creationId xmlns:a16="http://schemas.microsoft.com/office/drawing/2014/main" id="{FCD0A02D-C7ED-45FD-AFB0-37EC342A688A}"/>
            </a:ext>
          </a:extLst>
        </xdr:cNvPr>
        <xdr:cNvCxnSpPr/>
      </xdr:nvCxnSpPr>
      <xdr:spPr>
        <a:xfrm flipH="1">
          <a:off x="3872914" y="40253357"/>
          <a:ext cx="1" cy="1136431"/>
        </a:xfrm>
        <a:prstGeom prst="straightConnector1">
          <a:avLst/>
        </a:prstGeom>
        <a:ln w="6350" cap="flat">
          <a:prstDash val="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967153</xdr:colOff>
      <xdr:row>180</xdr:row>
      <xdr:rowOff>13139</xdr:rowOff>
    </xdr:from>
    <xdr:to>
      <xdr:col>6</xdr:col>
      <xdr:colOff>571500</xdr:colOff>
      <xdr:row>189</xdr:row>
      <xdr:rowOff>73269</xdr:rowOff>
    </xdr:to>
    <xdr:cxnSp macro="">
      <xdr:nvCxnSpPr>
        <xdr:cNvPr id="30" name="Connecteur droit avec flèche 29">
          <a:extLst>
            <a:ext uri="{FF2B5EF4-FFF2-40B4-BE49-F238E27FC236}">
              <a16:creationId xmlns:a16="http://schemas.microsoft.com/office/drawing/2014/main" id="{2B77514A-C302-44D6-A31A-39C41662CA49}"/>
            </a:ext>
          </a:extLst>
        </xdr:cNvPr>
        <xdr:cNvCxnSpPr/>
      </xdr:nvCxnSpPr>
      <xdr:spPr>
        <a:xfrm flipV="1">
          <a:off x="4242288" y="40259927"/>
          <a:ext cx="1626577" cy="1774630"/>
        </a:xfrm>
        <a:prstGeom prst="straightConnector1">
          <a:avLst/>
        </a:prstGeom>
        <a:ln w="6350" cap="flat">
          <a:prstDash val="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471237</xdr:colOff>
      <xdr:row>40</xdr:row>
      <xdr:rowOff>5014</xdr:rowOff>
    </xdr:from>
    <xdr:to>
      <xdr:col>3</xdr:col>
      <xdr:colOff>471237</xdr:colOff>
      <xdr:row>48</xdr:row>
      <xdr:rowOff>5012</xdr:rowOff>
    </xdr:to>
    <xdr:cxnSp macro="">
      <xdr:nvCxnSpPr>
        <xdr:cNvPr id="2" name="Connecteur droit avec flèche 1">
          <a:extLst>
            <a:ext uri="{FF2B5EF4-FFF2-40B4-BE49-F238E27FC236}">
              <a16:creationId xmlns:a16="http://schemas.microsoft.com/office/drawing/2014/main" id="{58A5EED3-B3B0-456C-BDDE-BD4980D1C45D}"/>
            </a:ext>
          </a:extLst>
        </xdr:cNvPr>
        <xdr:cNvCxnSpPr/>
      </xdr:nvCxnSpPr>
      <xdr:spPr>
        <a:xfrm>
          <a:off x="2832434" y="8036093"/>
          <a:ext cx="0" cy="1523998"/>
        </a:xfrm>
        <a:prstGeom prst="straightConnector1">
          <a:avLst/>
        </a:prstGeom>
        <a:ln w="6350" cap="flat">
          <a:prstDash val="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240519</xdr:colOff>
      <xdr:row>18</xdr:row>
      <xdr:rowOff>107674</xdr:rowOff>
    </xdr:from>
    <xdr:to>
      <xdr:col>5</xdr:col>
      <xdr:colOff>563540</xdr:colOff>
      <xdr:row>26</xdr:row>
      <xdr:rowOff>107674</xdr:rowOff>
    </xdr:to>
    <xdr:cxnSp macro="">
      <xdr:nvCxnSpPr>
        <xdr:cNvPr id="2" name="Connecteur droit avec flèche 1">
          <a:extLst>
            <a:ext uri="{FF2B5EF4-FFF2-40B4-BE49-F238E27FC236}">
              <a16:creationId xmlns:a16="http://schemas.microsoft.com/office/drawing/2014/main" id="{E067A250-012B-498F-8D7D-E533B434227D}"/>
            </a:ext>
          </a:extLst>
        </xdr:cNvPr>
        <xdr:cNvCxnSpPr/>
      </xdr:nvCxnSpPr>
      <xdr:spPr>
        <a:xfrm>
          <a:off x="2755119" y="3784324"/>
          <a:ext cx="2913821" cy="1600200"/>
        </a:xfrm>
        <a:prstGeom prst="straightConnector1">
          <a:avLst/>
        </a:prstGeom>
        <a:ln>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720587</xdr:colOff>
      <xdr:row>49</xdr:row>
      <xdr:rowOff>8283</xdr:rowOff>
    </xdr:from>
    <xdr:to>
      <xdr:col>5</xdr:col>
      <xdr:colOff>753717</xdr:colOff>
      <xdr:row>53</xdr:row>
      <xdr:rowOff>132522</xdr:rowOff>
    </xdr:to>
    <xdr:sp macro="" textlink="">
      <xdr:nvSpPr>
        <xdr:cNvPr id="3" name="Rectangle 2">
          <a:extLst>
            <a:ext uri="{FF2B5EF4-FFF2-40B4-BE49-F238E27FC236}">
              <a16:creationId xmlns:a16="http://schemas.microsoft.com/office/drawing/2014/main" id="{4449F277-1CD6-4E8D-9EB2-C739D10CD341}"/>
            </a:ext>
          </a:extLst>
        </xdr:cNvPr>
        <xdr:cNvSpPr/>
      </xdr:nvSpPr>
      <xdr:spPr>
        <a:xfrm>
          <a:off x="4911587" y="9904758"/>
          <a:ext cx="947530" cy="924339"/>
        </a:xfrm>
        <a:prstGeom prst="wedgeRectCallout">
          <a:avLst>
            <a:gd name="adj1" fmla="val -80455"/>
            <a:gd name="adj2" fmla="val -32649"/>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solidFill>
                <a:schemeClr val="tx1"/>
              </a:solidFill>
              <a:latin typeface="Times New Roman" panose="02020603050405020304" pitchFamily="18" charset="0"/>
              <a:cs typeface="Times New Roman" panose="02020603050405020304" pitchFamily="18" charset="0"/>
            </a:rPr>
            <a:t>Point 5 du volume: Les situations particulières</a:t>
          </a:r>
        </a:p>
      </xdr:txBody>
    </xdr:sp>
    <xdr:clientData/>
  </xdr:twoCellAnchor>
  <xdr:twoCellAnchor>
    <xdr:from>
      <xdr:col>7</xdr:col>
      <xdr:colOff>144570</xdr:colOff>
      <xdr:row>5</xdr:row>
      <xdr:rowOff>11215</xdr:rowOff>
    </xdr:from>
    <xdr:to>
      <xdr:col>12</xdr:col>
      <xdr:colOff>886564</xdr:colOff>
      <xdr:row>6</xdr:row>
      <xdr:rowOff>1922</xdr:rowOff>
    </xdr:to>
    <xdr:sp macro="" textlink="">
      <xdr:nvSpPr>
        <xdr:cNvPr id="4" name="Rectangle 3">
          <a:extLst>
            <a:ext uri="{FF2B5EF4-FFF2-40B4-BE49-F238E27FC236}">
              <a16:creationId xmlns:a16="http://schemas.microsoft.com/office/drawing/2014/main" id="{7A3F3285-64B0-43B8-AF3F-47F4FAF01215}"/>
            </a:ext>
          </a:extLst>
        </xdr:cNvPr>
        <xdr:cNvSpPr/>
      </xdr:nvSpPr>
      <xdr:spPr>
        <a:xfrm>
          <a:off x="6592995" y="1087540"/>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6</xdr:row>
      <xdr:rowOff>11215</xdr:rowOff>
    </xdr:from>
    <xdr:to>
      <xdr:col>12</xdr:col>
      <xdr:colOff>886564</xdr:colOff>
      <xdr:row>7</xdr:row>
      <xdr:rowOff>1922</xdr:rowOff>
    </xdr:to>
    <xdr:sp macro="" textlink="">
      <xdr:nvSpPr>
        <xdr:cNvPr id="5" name="Rectangle 4">
          <a:extLst>
            <a:ext uri="{FF2B5EF4-FFF2-40B4-BE49-F238E27FC236}">
              <a16:creationId xmlns:a16="http://schemas.microsoft.com/office/drawing/2014/main" id="{2FD357C8-C47E-42A0-99FF-8CC0AD0BA8CA}"/>
            </a:ext>
          </a:extLst>
        </xdr:cNvPr>
        <xdr:cNvSpPr/>
      </xdr:nvSpPr>
      <xdr:spPr>
        <a:xfrm>
          <a:off x="6592995" y="1287565"/>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7</xdr:row>
      <xdr:rowOff>11215</xdr:rowOff>
    </xdr:from>
    <xdr:to>
      <xdr:col>12</xdr:col>
      <xdr:colOff>886564</xdr:colOff>
      <xdr:row>8</xdr:row>
      <xdr:rowOff>1921</xdr:rowOff>
    </xdr:to>
    <xdr:sp macro="" textlink="">
      <xdr:nvSpPr>
        <xdr:cNvPr id="6" name="Rectangle 5">
          <a:extLst>
            <a:ext uri="{FF2B5EF4-FFF2-40B4-BE49-F238E27FC236}">
              <a16:creationId xmlns:a16="http://schemas.microsoft.com/office/drawing/2014/main" id="{86C4433B-62A6-4645-BEDF-C6C80627E4EE}"/>
            </a:ext>
          </a:extLst>
        </xdr:cNvPr>
        <xdr:cNvSpPr/>
      </xdr:nvSpPr>
      <xdr:spPr>
        <a:xfrm>
          <a:off x="6592995" y="1487590"/>
          <a:ext cx="5694994" cy="190731"/>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8</xdr:row>
      <xdr:rowOff>5261</xdr:rowOff>
    </xdr:from>
    <xdr:to>
      <xdr:col>12</xdr:col>
      <xdr:colOff>886564</xdr:colOff>
      <xdr:row>8</xdr:row>
      <xdr:rowOff>198374</xdr:rowOff>
    </xdr:to>
    <xdr:sp macro="" textlink="">
      <xdr:nvSpPr>
        <xdr:cNvPr id="7" name="Rectangle 6">
          <a:extLst>
            <a:ext uri="{FF2B5EF4-FFF2-40B4-BE49-F238E27FC236}">
              <a16:creationId xmlns:a16="http://schemas.microsoft.com/office/drawing/2014/main" id="{4F76B100-D5A2-4D72-B9F0-4D3E773EEEC6}"/>
            </a:ext>
          </a:extLst>
        </xdr:cNvPr>
        <xdr:cNvSpPr/>
      </xdr:nvSpPr>
      <xdr:spPr>
        <a:xfrm>
          <a:off x="6592995" y="1681661"/>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9</xdr:row>
      <xdr:rowOff>5261</xdr:rowOff>
    </xdr:from>
    <xdr:to>
      <xdr:col>12</xdr:col>
      <xdr:colOff>886564</xdr:colOff>
      <xdr:row>9</xdr:row>
      <xdr:rowOff>198374</xdr:rowOff>
    </xdr:to>
    <xdr:sp macro="" textlink="">
      <xdr:nvSpPr>
        <xdr:cNvPr id="8" name="Rectangle 7">
          <a:extLst>
            <a:ext uri="{FF2B5EF4-FFF2-40B4-BE49-F238E27FC236}">
              <a16:creationId xmlns:a16="http://schemas.microsoft.com/office/drawing/2014/main" id="{65DFC545-225C-4D29-977F-7F0EF7F70412}"/>
            </a:ext>
          </a:extLst>
        </xdr:cNvPr>
        <xdr:cNvSpPr/>
      </xdr:nvSpPr>
      <xdr:spPr>
        <a:xfrm>
          <a:off x="6592995" y="1881686"/>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10</xdr:row>
      <xdr:rowOff>11215</xdr:rowOff>
    </xdr:from>
    <xdr:to>
      <xdr:col>12</xdr:col>
      <xdr:colOff>886564</xdr:colOff>
      <xdr:row>11</xdr:row>
      <xdr:rowOff>1922</xdr:rowOff>
    </xdr:to>
    <xdr:sp macro="" textlink="">
      <xdr:nvSpPr>
        <xdr:cNvPr id="9" name="Rectangle 8">
          <a:extLst>
            <a:ext uri="{FF2B5EF4-FFF2-40B4-BE49-F238E27FC236}">
              <a16:creationId xmlns:a16="http://schemas.microsoft.com/office/drawing/2014/main" id="{FFE7A757-03D4-4331-B671-E46F7C7A54AC}"/>
            </a:ext>
          </a:extLst>
        </xdr:cNvPr>
        <xdr:cNvSpPr/>
      </xdr:nvSpPr>
      <xdr:spPr>
        <a:xfrm>
          <a:off x="6592995" y="2087665"/>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11</xdr:row>
      <xdr:rowOff>11215</xdr:rowOff>
    </xdr:from>
    <xdr:to>
      <xdr:col>12</xdr:col>
      <xdr:colOff>886564</xdr:colOff>
      <xdr:row>12</xdr:row>
      <xdr:rowOff>1921</xdr:rowOff>
    </xdr:to>
    <xdr:sp macro="" textlink="">
      <xdr:nvSpPr>
        <xdr:cNvPr id="10" name="Rectangle 9">
          <a:extLst>
            <a:ext uri="{FF2B5EF4-FFF2-40B4-BE49-F238E27FC236}">
              <a16:creationId xmlns:a16="http://schemas.microsoft.com/office/drawing/2014/main" id="{936873C9-F824-47BC-9DA2-0EAF067ECD76}"/>
            </a:ext>
          </a:extLst>
        </xdr:cNvPr>
        <xdr:cNvSpPr/>
      </xdr:nvSpPr>
      <xdr:spPr>
        <a:xfrm>
          <a:off x="6592995" y="2287690"/>
          <a:ext cx="5694994" cy="190731"/>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12</xdr:row>
      <xdr:rowOff>11214</xdr:rowOff>
    </xdr:from>
    <xdr:to>
      <xdr:col>12</xdr:col>
      <xdr:colOff>886564</xdr:colOff>
      <xdr:row>13</xdr:row>
      <xdr:rowOff>1921</xdr:rowOff>
    </xdr:to>
    <xdr:sp macro="" textlink="">
      <xdr:nvSpPr>
        <xdr:cNvPr id="11" name="Rectangle 10">
          <a:extLst>
            <a:ext uri="{FF2B5EF4-FFF2-40B4-BE49-F238E27FC236}">
              <a16:creationId xmlns:a16="http://schemas.microsoft.com/office/drawing/2014/main" id="{D8D68984-63A6-4D2B-B32E-EE8183CA14ED}"/>
            </a:ext>
          </a:extLst>
        </xdr:cNvPr>
        <xdr:cNvSpPr/>
      </xdr:nvSpPr>
      <xdr:spPr>
        <a:xfrm>
          <a:off x="6592995" y="2487714"/>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13</xdr:row>
      <xdr:rowOff>5261</xdr:rowOff>
    </xdr:from>
    <xdr:to>
      <xdr:col>12</xdr:col>
      <xdr:colOff>886564</xdr:colOff>
      <xdr:row>13</xdr:row>
      <xdr:rowOff>198374</xdr:rowOff>
    </xdr:to>
    <xdr:sp macro="" textlink="">
      <xdr:nvSpPr>
        <xdr:cNvPr id="12" name="Rectangle 11">
          <a:extLst>
            <a:ext uri="{FF2B5EF4-FFF2-40B4-BE49-F238E27FC236}">
              <a16:creationId xmlns:a16="http://schemas.microsoft.com/office/drawing/2014/main" id="{FD0AF5C9-B7A7-48A4-9116-0065857F093D}"/>
            </a:ext>
          </a:extLst>
        </xdr:cNvPr>
        <xdr:cNvSpPr/>
      </xdr:nvSpPr>
      <xdr:spPr>
        <a:xfrm>
          <a:off x="6592995" y="2681786"/>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14</xdr:row>
      <xdr:rowOff>5262</xdr:rowOff>
    </xdr:from>
    <xdr:to>
      <xdr:col>12</xdr:col>
      <xdr:colOff>886564</xdr:colOff>
      <xdr:row>14</xdr:row>
      <xdr:rowOff>198375</xdr:rowOff>
    </xdr:to>
    <xdr:sp macro="" textlink="">
      <xdr:nvSpPr>
        <xdr:cNvPr id="13" name="Rectangle 12">
          <a:extLst>
            <a:ext uri="{FF2B5EF4-FFF2-40B4-BE49-F238E27FC236}">
              <a16:creationId xmlns:a16="http://schemas.microsoft.com/office/drawing/2014/main" id="{E67D7C72-CDBB-4B8A-AE8B-222DA2B6F2F1}"/>
            </a:ext>
          </a:extLst>
        </xdr:cNvPr>
        <xdr:cNvSpPr/>
      </xdr:nvSpPr>
      <xdr:spPr>
        <a:xfrm>
          <a:off x="6592995" y="2881812"/>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15</xdr:row>
      <xdr:rowOff>5262</xdr:rowOff>
    </xdr:from>
    <xdr:to>
      <xdr:col>12</xdr:col>
      <xdr:colOff>886564</xdr:colOff>
      <xdr:row>15</xdr:row>
      <xdr:rowOff>198375</xdr:rowOff>
    </xdr:to>
    <xdr:sp macro="" textlink="">
      <xdr:nvSpPr>
        <xdr:cNvPr id="14" name="Rectangle 13">
          <a:extLst>
            <a:ext uri="{FF2B5EF4-FFF2-40B4-BE49-F238E27FC236}">
              <a16:creationId xmlns:a16="http://schemas.microsoft.com/office/drawing/2014/main" id="{8EFDF785-BBA8-4A68-A8ED-2ADDD7A05B81}"/>
            </a:ext>
          </a:extLst>
        </xdr:cNvPr>
        <xdr:cNvSpPr/>
      </xdr:nvSpPr>
      <xdr:spPr>
        <a:xfrm>
          <a:off x="6592995" y="3081837"/>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16</xdr:row>
      <xdr:rowOff>5261</xdr:rowOff>
    </xdr:from>
    <xdr:to>
      <xdr:col>12</xdr:col>
      <xdr:colOff>886564</xdr:colOff>
      <xdr:row>16</xdr:row>
      <xdr:rowOff>198374</xdr:rowOff>
    </xdr:to>
    <xdr:sp macro="" textlink="">
      <xdr:nvSpPr>
        <xdr:cNvPr id="15" name="Rectangle 14">
          <a:extLst>
            <a:ext uri="{FF2B5EF4-FFF2-40B4-BE49-F238E27FC236}">
              <a16:creationId xmlns:a16="http://schemas.microsoft.com/office/drawing/2014/main" id="{5FD46869-484E-4D58-B089-CCD4CEC189D3}"/>
            </a:ext>
          </a:extLst>
        </xdr:cNvPr>
        <xdr:cNvSpPr/>
      </xdr:nvSpPr>
      <xdr:spPr>
        <a:xfrm>
          <a:off x="6592995" y="3281861"/>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18</xdr:row>
      <xdr:rowOff>2932</xdr:rowOff>
    </xdr:from>
    <xdr:to>
      <xdr:col>12</xdr:col>
      <xdr:colOff>886564</xdr:colOff>
      <xdr:row>18</xdr:row>
      <xdr:rowOff>192422</xdr:rowOff>
    </xdr:to>
    <xdr:sp macro="" textlink="">
      <xdr:nvSpPr>
        <xdr:cNvPr id="16" name="Rectangle 15">
          <a:extLst>
            <a:ext uri="{FF2B5EF4-FFF2-40B4-BE49-F238E27FC236}">
              <a16:creationId xmlns:a16="http://schemas.microsoft.com/office/drawing/2014/main" id="{0155B26D-9507-4714-A771-236094351206}"/>
            </a:ext>
          </a:extLst>
        </xdr:cNvPr>
        <xdr:cNvSpPr/>
      </xdr:nvSpPr>
      <xdr:spPr>
        <a:xfrm>
          <a:off x="6592995" y="3679582"/>
          <a:ext cx="5694994" cy="18949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19</xdr:row>
      <xdr:rowOff>5262</xdr:rowOff>
    </xdr:from>
    <xdr:to>
      <xdr:col>12</xdr:col>
      <xdr:colOff>886564</xdr:colOff>
      <xdr:row>19</xdr:row>
      <xdr:rowOff>198375</xdr:rowOff>
    </xdr:to>
    <xdr:sp macro="" textlink="">
      <xdr:nvSpPr>
        <xdr:cNvPr id="17" name="Rectangle 16">
          <a:extLst>
            <a:ext uri="{FF2B5EF4-FFF2-40B4-BE49-F238E27FC236}">
              <a16:creationId xmlns:a16="http://schemas.microsoft.com/office/drawing/2014/main" id="{9AC8BE3B-96F1-4AD7-9A2C-1486EF482F09}"/>
            </a:ext>
          </a:extLst>
        </xdr:cNvPr>
        <xdr:cNvSpPr/>
      </xdr:nvSpPr>
      <xdr:spPr>
        <a:xfrm>
          <a:off x="6592995" y="3881937"/>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20</xdr:row>
      <xdr:rowOff>5261</xdr:rowOff>
    </xdr:from>
    <xdr:to>
      <xdr:col>12</xdr:col>
      <xdr:colOff>886564</xdr:colOff>
      <xdr:row>20</xdr:row>
      <xdr:rowOff>198374</xdr:rowOff>
    </xdr:to>
    <xdr:sp macro="" textlink="">
      <xdr:nvSpPr>
        <xdr:cNvPr id="18" name="Rectangle 17">
          <a:extLst>
            <a:ext uri="{FF2B5EF4-FFF2-40B4-BE49-F238E27FC236}">
              <a16:creationId xmlns:a16="http://schemas.microsoft.com/office/drawing/2014/main" id="{77E06B1A-D6B9-449F-A193-75A362C663E5}"/>
            </a:ext>
          </a:extLst>
        </xdr:cNvPr>
        <xdr:cNvSpPr/>
      </xdr:nvSpPr>
      <xdr:spPr>
        <a:xfrm>
          <a:off x="6592995" y="4081961"/>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26</xdr:row>
      <xdr:rowOff>5262</xdr:rowOff>
    </xdr:from>
    <xdr:to>
      <xdr:col>12</xdr:col>
      <xdr:colOff>886564</xdr:colOff>
      <xdr:row>28</xdr:row>
      <xdr:rowOff>0</xdr:rowOff>
    </xdr:to>
    <xdr:sp macro="" textlink="">
      <xdr:nvSpPr>
        <xdr:cNvPr id="19" name="Rectangle 18">
          <a:extLst>
            <a:ext uri="{FF2B5EF4-FFF2-40B4-BE49-F238E27FC236}">
              <a16:creationId xmlns:a16="http://schemas.microsoft.com/office/drawing/2014/main" id="{B30AC799-5ABA-49C0-8545-225552B81E13}"/>
            </a:ext>
          </a:extLst>
        </xdr:cNvPr>
        <xdr:cNvSpPr/>
      </xdr:nvSpPr>
      <xdr:spPr>
        <a:xfrm>
          <a:off x="6592995" y="5282112"/>
          <a:ext cx="5694994" cy="413838"/>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10</xdr:col>
      <xdr:colOff>20886</xdr:colOff>
      <xdr:row>22</xdr:row>
      <xdr:rowOff>5261</xdr:rowOff>
    </xdr:from>
    <xdr:to>
      <xdr:col>12</xdr:col>
      <xdr:colOff>886563</xdr:colOff>
      <xdr:row>22</xdr:row>
      <xdr:rowOff>198374</xdr:rowOff>
    </xdr:to>
    <xdr:sp macro="" textlink="">
      <xdr:nvSpPr>
        <xdr:cNvPr id="20" name="Rectangle 19">
          <a:extLst>
            <a:ext uri="{FF2B5EF4-FFF2-40B4-BE49-F238E27FC236}">
              <a16:creationId xmlns:a16="http://schemas.microsoft.com/office/drawing/2014/main" id="{104F37C7-B523-4A16-B598-3F4969DFB241}"/>
            </a:ext>
          </a:extLst>
        </xdr:cNvPr>
        <xdr:cNvSpPr/>
      </xdr:nvSpPr>
      <xdr:spPr>
        <a:xfrm>
          <a:off x="9441111" y="4472486"/>
          <a:ext cx="2846877"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5</xdr:row>
      <xdr:rowOff>47392</xdr:rowOff>
    </xdr:from>
    <xdr:to>
      <xdr:col>1</xdr:col>
      <xdr:colOff>2363</xdr:colOff>
      <xdr:row>5</xdr:row>
      <xdr:rowOff>157975</xdr:rowOff>
    </xdr:to>
    <xdr:sp macro="" textlink="">
      <xdr:nvSpPr>
        <xdr:cNvPr id="21" name="Ellipse 20">
          <a:extLst>
            <a:ext uri="{FF2B5EF4-FFF2-40B4-BE49-F238E27FC236}">
              <a16:creationId xmlns:a16="http://schemas.microsoft.com/office/drawing/2014/main" id="{AEE5771E-7F37-421F-8781-610EF00A938F}"/>
            </a:ext>
          </a:extLst>
        </xdr:cNvPr>
        <xdr:cNvSpPr/>
      </xdr:nvSpPr>
      <xdr:spPr>
        <a:xfrm>
          <a:off x="424543" y="1123717"/>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6</xdr:row>
      <xdr:rowOff>47392</xdr:rowOff>
    </xdr:from>
    <xdr:to>
      <xdr:col>1</xdr:col>
      <xdr:colOff>2363</xdr:colOff>
      <xdr:row>6</xdr:row>
      <xdr:rowOff>157975</xdr:rowOff>
    </xdr:to>
    <xdr:sp macro="" textlink="">
      <xdr:nvSpPr>
        <xdr:cNvPr id="22" name="Ellipse 21">
          <a:extLst>
            <a:ext uri="{FF2B5EF4-FFF2-40B4-BE49-F238E27FC236}">
              <a16:creationId xmlns:a16="http://schemas.microsoft.com/office/drawing/2014/main" id="{01C3F508-1645-4E67-943A-DC1EC86CA61A}"/>
            </a:ext>
          </a:extLst>
        </xdr:cNvPr>
        <xdr:cNvSpPr/>
      </xdr:nvSpPr>
      <xdr:spPr>
        <a:xfrm>
          <a:off x="424543" y="1323742"/>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10</xdr:row>
      <xdr:rowOff>49169</xdr:rowOff>
    </xdr:from>
    <xdr:to>
      <xdr:col>1</xdr:col>
      <xdr:colOff>2363</xdr:colOff>
      <xdr:row>10</xdr:row>
      <xdr:rowOff>159752</xdr:rowOff>
    </xdr:to>
    <xdr:sp macro="" textlink="">
      <xdr:nvSpPr>
        <xdr:cNvPr id="23" name="Ellipse 22">
          <a:extLst>
            <a:ext uri="{FF2B5EF4-FFF2-40B4-BE49-F238E27FC236}">
              <a16:creationId xmlns:a16="http://schemas.microsoft.com/office/drawing/2014/main" id="{AA4AA597-C8C7-4973-B656-B58D9699B6C1}"/>
            </a:ext>
          </a:extLst>
        </xdr:cNvPr>
        <xdr:cNvSpPr/>
      </xdr:nvSpPr>
      <xdr:spPr>
        <a:xfrm>
          <a:off x="424543" y="2125619"/>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9</xdr:row>
      <xdr:rowOff>42746</xdr:rowOff>
    </xdr:from>
    <xdr:to>
      <xdr:col>1</xdr:col>
      <xdr:colOff>2363</xdr:colOff>
      <xdr:row>9</xdr:row>
      <xdr:rowOff>153329</xdr:rowOff>
    </xdr:to>
    <xdr:sp macro="" textlink="">
      <xdr:nvSpPr>
        <xdr:cNvPr id="24" name="Ellipse 23">
          <a:extLst>
            <a:ext uri="{FF2B5EF4-FFF2-40B4-BE49-F238E27FC236}">
              <a16:creationId xmlns:a16="http://schemas.microsoft.com/office/drawing/2014/main" id="{073ACBC4-1499-48F1-9EB1-BA425CB9BC29}"/>
            </a:ext>
          </a:extLst>
        </xdr:cNvPr>
        <xdr:cNvSpPr/>
      </xdr:nvSpPr>
      <xdr:spPr>
        <a:xfrm>
          <a:off x="424543" y="1919171"/>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15</xdr:row>
      <xdr:rowOff>42746</xdr:rowOff>
    </xdr:from>
    <xdr:to>
      <xdr:col>1</xdr:col>
      <xdr:colOff>2363</xdr:colOff>
      <xdr:row>15</xdr:row>
      <xdr:rowOff>153329</xdr:rowOff>
    </xdr:to>
    <xdr:sp macro="" textlink="">
      <xdr:nvSpPr>
        <xdr:cNvPr id="25" name="Ellipse 24">
          <a:extLst>
            <a:ext uri="{FF2B5EF4-FFF2-40B4-BE49-F238E27FC236}">
              <a16:creationId xmlns:a16="http://schemas.microsoft.com/office/drawing/2014/main" id="{E1367C0F-F885-4B52-9CB6-6A895609493C}"/>
            </a:ext>
          </a:extLst>
        </xdr:cNvPr>
        <xdr:cNvSpPr/>
      </xdr:nvSpPr>
      <xdr:spPr>
        <a:xfrm>
          <a:off x="424543" y="3119321"/>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16</xdr:row>
      <xdr:rowOff>42746</xdr:rowOff>
    </xdr:from>
    <xdr:to>
      <xdr:col>1</xdr:col>
      <xdr:colOff>2363</xdr:colOff>
      <xdr:row>16</xdr:row>
      <xdr:rowOff>153329</xdr:rowOff>
    </xdr:to>
    <xdr:sp macro="" textlink="">
      <xdr:nvSpPr>
        <xdr:cNvPr id="26" name="Ellipse 25">
          <a:extLst>
            <a:ext uri="{FF2B5EF4-FFF2-40B4-BE49-F238E27FC236}">
              <a16:creationId xmlns:a16="http://schemas.microsoft.com/office/drawing/2014/main" id="{84CC2BF8-633C-49A9-9780-A3169BC337DA}"/>
            </a:ext>
          </a:extLst>
        </xdr:cNvPr>
        <xdr:cNvSpPr/>
      </xdr:nvSpPr>
      <xdr:spPr>
        <a:xfrm>
          <a:off x="424543" y="3319346"/>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19</xdr:row>
      <xdr:rowOff>42746</xdr:rowOff>
    </xdr:from>
    <xdr:to>
      <xdr:col>1</xdr:col>
      <xdr:colOff>2363</xdr:colOff>
      <xdr:row>19</xdr:row>
      <xdr:rowOff>153329</xdr:rowOff>
    </xdr:to>
    <xdr:sp macro="" textlink="">
      <xdr:nvSpPr>
        <xdr:cNvPr id="27" name="Ellipse 26">
          <a:extLst>
            <a:ext uri="{FF2B5EF4-FFF2-40B4-BE49-F238E27FC236}">
              <a16:creationId xmlns:a16="http://schemas.microsoft.com/office/drawing/2014/main" id="{FA497E9C-521B-40B3-A581-65A9778A1DDC}"/>
            </a:ext>
          </a:extLst>
        </xdr:cNvPr>
        <xdr:cNvSpPr/>
      </xdr:nvSpPr>
      <xdr:spPr>
        <a:xfrm>
          <a:off x="424543" y="3919421"/>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2"/>
  <sheetViews>
    <sheetView tabSelected="1" zoomScaleNormal="100" workbookViewId="0"/>
  </sheetViews>
  <sheetFormatPr baseColWidth="10" defaultColWidth="11.54296875" defaultRowHeight="15" customHeight="1" x14ac:dyDescent="0.3"/>
  <cols>
    <col min="1" max="1" width="6.1796875" style="1" customWidth="1"/>
    <col min="2" max="2" width="11.54296875" style="1"/>
    <col min="3" max="3" width="9.81640625" style="1" customWidth="1"/>
    <col min="4" max="4" width="10.6328125" style="1" customWidth="1"/>
    <col min="5" max="6" width="11.81640625" style="1" customWidth="1"/>
    <col min="7" max="7" width="11.08984375" style="14" customWidth="1"/>
    <col min="8" max="8" width="8.81640625" style="39" customWidth="1"/>
    <col min="9" max="16384" width="11.54296875" style="1"/>
  </cols>
  <sheetData>
    <row r="1" spans="1:8" ht="15" customHeight="1" x14ac:dyDescent="0.3">
      <c r="A1" s="39" t="s">
        <v>0</v>
      </c>
      <c r="B1" s="36"/>
      <c r="C1" s="36"/>
      <c r="D1" s="36"/>
      <c r="E1" s="36"/>
      <c r="F1" s="36"/>
      <c r="G1" s="36"/>
    </row>
    <row r="2" spans="1:8" ht="15" customHeight="1" x14ac:dyDescent="0.3">
      <c r="B2" s="36"/>
      <c r="C2" s="36"/>
      <c r="D2" s="36"/>
      <c r="E2" s="36"/>
      <c r="F2" s="36"/>
      <c r="G2" s="36"/>
    </row>
    <row r="3" spans="1:8" ht="15" customHeight="1" x14ac:dyDescent="0.3">
      <c r="A3" s="5" t="s">
        <v>1</v>
      </c>
    </row>
    <row r="4" spans="1:8" ht="15" customHeight="1" x14ac:dyDescent="0.3">
      <c r="A4" s="5"/>
    </row>
    <row r="5" spans="1:8" ht="15" customHeight="1" x14ac:dyDescent="0.3">
      <c r="D5" s="36"/>
      <c r="E5" s="36"/>
      <c r="F5" s="36"/>
      <c r="G5" s="38"/>
    </row>
    <row r="6" spans="1:8" ht="15" customHeight="1" x14ac:dyDescent="0.3">
      <c r="A6" s="1" t="s">
        <v>2</v>
      </c>
      <c r="D6" s="36"/>
      <c r="E6" s="36"/>
      <c r="F6" s="36"/>
      <c r="G6" s="81"/>
      <c r="H6" s="87"/>
    </row>
    <row r="7" spans="1:8" ht="15" customHeight="1" x14ac:dyDescent="0.3">
      <c r="A7" s="40" t="s">
        <v>3</v>
      </c>
      <c r="G7" s="82"/>
    </row>
    <row r="8" spans="1:8" ht="15" customHeight="1" x14ac:dyDescent="0.3">
      <c r="A8" s="41" t="s">
        <v>4</v>
      </c>
      <c r="D8" s="83"/>
      <c r="E8" s="83"/>
      <c r="F8" s="83"/>
      <c r="G8" s="136">
        <v>115000</v>
      </c>
    </row>
    <row r="9" spans="1:8" ht="15" customHeight="1" x14ac:dyDescent="0.3">
      <c r="D9" s="82"/>
      <c r="E9" s="82"/>
      <c r="F9" s="82"/>
      <c r="G9" s="82"/>
    </row>
    <row r="10" spans="1:8" ht="15" customHeight="1" x14ac:dyDescent="0.3">
      <c r="A10" s="40" t="s">
        <v>5</v>
      </c>
      <c r="D10" s="82"/>
      <c r="E10" s="82"/>
      <c r="F10" s="82"/>
      <c r="G10" s="82"/>
    </row>
    <row r="11" spans="1:8" ht="15" customHeight="1" x14ac:dyDescent="0.3">
      <c r="A11" s="41" t="s">
        <v>6</v>
      </c>
      <c r="D11" s="82"/>
      <c r="E11" s="82"/>
      <c r="F11" s="82"/>
      <c r="G11" s="136">
        <f>50000*1.15</f>
        <v>57499.999999999993</v>
      </c>
    </row>
    <row r="12" spans="1:8" ht="15" customHeight="1" x14ac:dyDescent="0.3">
      <c r="A12" s="41" t="s">
        <v>7</v>
      </c>
      <c r="D12" s="82"/>
      <c r="E12" s="82"/>
      <c r="F12" s="82"/>
      <c r="G12" s="136">
        <v>4500</v>
      </c>
    </row>
    <row r="13" spans="1:8" ht="15" customHeight="1" x14ac:dyDescent="0.3">
      <c r="A13" s="41" t="s">
        <v>8</v>
      </c>
      <c r="D13" s="82"/>
      <c r="E13" s="82"/>
      <c r="F13" s="82"/>
      <c r="G13" s="136">
        <v>24500</v>
      </c>
    </row>
    <row r="14" spans="1:8" ht="15" customHeight="1" thickBot="1" x14ac:dyDescent="0.35">
      <c r="A14" s="41"/>
      <c r="D14" s="83"/>
      <c r="E14" s="83"/>
      <c r="F14" s="83"/>
    </row>
    <row r="15" spans="1:8" ht="15" customHeight="1" x14ac:dyDescent="0.3">
      <c r="A15" s="155" t="s">
        <v>9</v>
      </c>
      <c r="B15" s="139"/>
      <c r="C15" s="139"/>
      <c r="D15" s="140" t="s">
        <v>10</v>
      </c>
      <c r="E15" s="140"/>
      <c r="F15" s="140"/>
      <c r="G15" s="140"/>
      <c r="H15" s="141"/>
    </row>
    <row r="16" spans="1:8" ht="15" customHeight="1" x14ac:dyDescent="0.3">
      <c r="A16" s="142" t="s">
        <v>11</v>
      </c>
      <c r="B16" s="48"/>
      <c r="C16" s="48"/>
      <c r="D16" s="82"/>
      <c r="E16" s="82"/>
      <c r="F16" s="82"/>
      <c r="G16" s="82"/>
      <c r="H16" s="143"/>
    </row>
    <row r="17" spans="1:8" ht="15" customHeight="1" x14ac:dyDescent="0.3">
      <c r="A17" s="142" t="s">
        <v>12</v>
      </c>
      <c r="C17" s="48"/>
      <c r="D17" s="82"/>
      <c r="E17" s="138">
        <f>+H99</f>
        <v>106414.83333333334</v>
      </c>
      <c r="F17" s="82"/>
      <c r="G17" s="82"/>
      <c r="H17" s="143"/>
    </row>
    <row r="18" spans="1:8" ht="15" customHeight="1" x14ac:dyDescent="0.3">
      <c r="A18" s="142" t="s">
        <v>13</v>
      </c>
      <c r="C18" s="48"/>
      <c r="D18" s="82"/>
      <c r="E18" s="137" t="s">
        <v>14</v>
      </c>
      <c r="F18" s="82"/>
      <c r="G18" s="82"/>
      <c r="H18" s="143"/>
    </row>
    <row r="19" spans="1:8" ht="15" customHeight="1" x14ac:dyDescent="0.3">
      <c r="A19" s="142" t="s">
        <v>15</v>
      </c>
      <c r="C19" s="48"/>
      <c r="D19" s="82"/>
      <c r="E19" s="138">
        <f>+H110</f>
        <v>0</v>
      </c>
      <c r="F19" s="135">
        <f>+E17+E19</f>
        <v>106414.83333333334</v>
      </c>
      <c r="G19" s="82"/>
      <c r="H19" s="143"/>
    </row>
    <row r="20" spans="1:8" ht="15" customHeight="1" x14ac:dyDescent="0.3">
      <c r="A20" s="142"/>
      <c r="B20" s="48"/>
      <c r="C20" s="48"/>
      <c r="D20" s="82"/>
      <c r="E20" s="82"/>
      <c r="F20" s="82"/>
      <c r="G20" s="82"/>
      <c r="H20" s="143"/>
    </row>
    <row r="21" spans="1:8" ht="15" customHeight="1" x14ac:dyDescent="0.3">
      <c r="A21" s="142" t="s">
        <v>16</v>
      </c>
      <c r="B21" s="48"/>
      <c r="C21" s="48"/>
      <c r="D21" s="82"/>
      <c r="E21" s="138">
        <f>-H171</f>
        <v>30863.94125</v>
      </c>
      <c r="F21" s="137" t="s">
        <v>17</v>
      </c>
      <c r="G21" s="82"/>
      <c r="H21" s="143"/>
    </row>
    <row r="22" spans="1:8" ht="15" customHeight="1" x14ac:dyDescent="0.3">
      <c r="A22" s="144" t="s">
        <v>17</v>
      </c>
      <c r="C22" s="48"/>
      <c r="D22" s="82"/>
      <c r="E22" s="137" t="s">
        <v>17</v>
      </c>
      <c r="F22" s="82"/>
      <c r="G22" s="82"/>
      <c r="H22" s="143"/>
    </row>
    <row r="23" spans="1:8" ht="15" customHeight="1" thickBot="1" x14ac:dyDescent="0.35">
      <c r="A23" s="145" t="s">
        <v>18</v>
      </c>
      <c r="B23" s="146"/>
      <c r="C23" s="146"/>
      <c r="D23" s="147"/>
      <c r="E23" s="148">
        <f>-H200</f>
        <v>22500</v>
      </c>
      <c r="F23" s="149">
        <f>+E21-E23</f>
        <v>8363.9412499999999</v>
      </c>
      <c r="G23" s="149">
        <f>+F19-F23</f>
        <v>98050.89208333334</v>
      </c>
      <c r="H23" s="150"/>
    </row>
    <row r="24" spans="1:8" ht="15" customHeight="1" x14ac:dyDescent="0.3">
      <c r="D24" s="82"/>
      <c r="E24" s="82"/>
      <c r="F24" s="82"/>
      <c r="G24" s="82"/>
    </row>
    <row r="25" spans="1:8" ht="15" customHeight="1" x14ac:dyDescent="0.3">
      <c r="A25" s="1" t="s">
        <v>19</v>
      </c>
      <c r="D25" s="82"/>
      <c r="E25" s="82"/>
      <c r="F25" s="82"/>
      <c r="G25" s="135"/>
    </row>
    <row r="26" spans="1:8" ht="15" customHeight="1" x14ac:dyDescent="0.3">
      <c r="A26" s="1" t="s">
        <v>20</v>
      </c>
      <c r="D26" s="82"/>
      <c r="E26" s="82"/>
      <c r="F26" s="82"/>
      <c r="G26" s="138">
        <f>-E23</f>
        <v>-22500</v>
      </c>
    </row>
    <row r="27" spans="1:8" ht="15" customHeight="1" thickBot="1" x14ac:dyDescent="0.35">
      <c r="B27" s="42"/>
      <c r="C27" s="42"/>
      <c r="D27" s="82"/>
      <c r="E27" s="82"/>
      <c r="F27" s="42" t="s">
        <v>21</v>
      </c>
      <c r="G27" s="80">
        <f>SUM(G8:G26)</f>
        <v>277050.89208333334</v>
      </c>
    </row>
    <row r="28" spans="1:8" ht="15" customHeight="1" thickTop="1" x14ac:dyDescent="0.3">
      <c r="A28" s="5"/>
      <c r="D28" s="82"/>
      <c r="E28" s="82"/>
      <c r="F28" s="82"/>
    </row>
    <row r="29" spans="1:8" ht="15" customHeight="1" x14ac:dyDescent="0.3">
      <c r="A29" s="5"/>
    </row>
    <row r="30" spans="1:8" ht="15" customHeight="1" x14ac:dyDescent="0.3">
      <c r="A30" s="40" t="s">
        <v>22</v>
      </c>
      <c r="D30" s="44"/>
      <c r="E30" s="8"/>
      <c r="F30" s="44"/>
      <c r="G30" s="44"/>
    </row>
    <row r="31" spans="1:8" ht="46.8" x14ac:dyDescent="0.3">
      <c r="A31" s="48"/>
      <c r="B31" s="48"/>
      <c r="C31" s="48"/>
      <c r="D31" s="48"/>
      <c r="E31" s="48"/>
      <c r="F31" s="48"/>
      <c r="G31" s="48"/>
      <c r="H31" s="50" t="s">
        <v>23</v>
      </c>
    </row>
    <row r="32" spans="1:8" ht="15" customHeight="1" x14ac:dyDescent="0.3">
      <c r="A32" s="177" t="s">
        <v>24</v>
      </c>
      <c r="B32" s="178"/>
      <c r="C32" s="178"/>
      <c r="D32" s="178"/>
      <c r="E32" s="178"/>
      <c r="F32" s="178"/>
      <c r="G32" s="178"/>
      <c r="H32" s="179"/>
    </row>
    <row r="33" spans="1:8" ht="15" customHeight="1" x14ac:dyDescent="0.3">
      <c r="A33" s="48"/>
      <c r="B33" s="48"/>
      <c r="C33" s="48"/>
      <c r="D33" s="48"/>
      <c r="E33" s="48"/>
      <c r="F33" s="48"/>
      <c r="G33" s="48"/>
      <c r="H33" s="113"/>
    </row>
    <row r="34" spans="1:8" ht="15" customHeight="1" x14ac:dyDescent="0.3">
      <c r="A34" s="54" t="s">
        <v>25</v>
      </c>
      <c r="B34" s="48"/>
      <c r="C34" s="48"/>
      <c r="D34" s="48"/>
      <c r="E34" s="48"/>
      <c r="F34" s="48"/>
      <c r="G34" s="48"/>
      <c r="H34" s="114"/>
    </row>
    <row r="35" spans="1:8" ht="15" customHeight="1" x14ac:dyDescent="0.3">
      <c r="A35" s="52" t="s">
        <v>26</v>
      </c>
      <c r="B35" s="48"/>
      <c r="C35" s="48"/>
      <c r="D35" s="48"/>
      <c r="E35" s="48"/>
      <c r="F35" s="48"/>
      <c r="G35" s="49"/>
      <c r="H35" s="114"/>
    </row>
    <row r="36" spans="1:8" ht="15" customHeight="1" x14ac:dyDescent="0.3">
      <c r="A36" s="55" t="s">
        <v>27</v>
      </c>
      <c r="B36" s="56"/>
      <c r="C36" s="56"/>
      <c r="D36" s="56"/>
      <c r="E36" s="57"/>
      <c r="F36" s="51"/>
      <c r="G36" s="49"/>
      <c r="H36" s="114"/>
    </row>
    <row r="37" spans="1:8" ht="15" customHeight="1" x14ac:dyDescent="0.3">
      <c r="A37" s="58" t="s">
        <v>28</v>
      </c>
      <c r="B37" s="52"/>
      <c r="C37" s="52"/>
      <c r="D37" s="52"/>
      <c r="E37" s="59">
        <f>+D49+D50</f>
        <v>280000</v>
      </c>
      <c r="F37" s="51"/>
      <c r="G37" s="49"/>
      <c r="H37" s="114"/>
    </row>
    <row r="38" spans="1:8" ht="15" customHeight="1" x14ac:dyDescent="0.3">
      <c r="A38" s="45" t="s">
        <v>187</v>
      </c>
      <c r="B38" s="46"/>
      <c r="C38" s="46"/>
      <c r="D38" s="46"/>
      <c r="E38" s="59"/>
      <c r="F38" s="51"/>
      <c r="G38" s="49"/>
      <c r="H38" s="114"/>
    </row>
    <row r="39" spans="1:8" ht="15" customHeight="1" x14ac:dyDescent="0.3">
      <c r="A39" s="58" t="s">
        <v>29</v>
      </c>
      <c r="B39" s="52"/>
      <c r="C39" s="52"/>
      <c r="D39" s="60"/>
      <c r="E39" s="84">
        <f>2025-2009+1</f>
        <v>17</v>
      </c>
      <c r="F39" s="51"/>
      <c r="G39" s="49"/>
      <c r="H39" s="114"/>
    </row>
    <row r="40" spans="1:8" ht="15" customHeight="1" x14ac:dyDescent="0.35">
      <c r="A40" s="61" t="s">
        <v>30</v>
      </c>
      <c r="B40" s="62"/>
      <c r="C40" s="62"/>
      <c r="D40" s="62"/>
      <c r="E40" s="63">
        <f>+E37/E39</f>
        <v>16470.588235294119</v>
      </c>
      <c r="F40" s="64" t="s">
        <v>31</v>
      </c>
      <c r="G40" s="86"/>
      <c r="H40" s="115"/>
    </row>
    <row r="41" spans="1:8" ht="15" customHeight="1" x14ac:dyDescent="0.3">
      <c r="A41" s="52"/>
      <c r="B41" s="52"/>
      <c r="C41" s="52"/>
      <c r="D41" s="52"/>
      <c r="E41" s="52"/>
      <c r="F41" s="52"/>
      <c r="G41" s="49"/>
      <c r="H41" s="114"/>
    </row>
    <row r="42" spans="1:8" ht="15" customHeight="1" x14ac:dyDescent="0.3">
      <c r="A42" s="55" t="s">
        <v>32</v>
      </c>
      <c r="B42" s="56"/>
      <c r="C42" s="56"/>
      <c r="D42" s="56"/>
      <c r="E42" s="57"/>
      <c r="F42" s="27"/>
      <c r="G42" s="49"/>
      <c r="H42" s="114"/>
    </row>
    <row r="43" spans="1:8" ht="15" customHeight="1" x14ac:dyDescent="0.3">
      <c r="A43" s="58" t="s">
        <v>33</v>
      </c>
      <c r="B43" s="52"/>
      <c r="C43" s="52"/>
      <c r="D43" s="52"/>
      <c r="E43" s="59"/>
      <c r="F43" s="27" t="s">
        <v>34</v>
      </c>
      <c r="G43" s="49"/>
      <c r="H43" s="114"/>
    </row>
    <row r="44" spans="1:8" ht="15" customHeight="1" x14ac:dyDescent="0.3">
      <c r="A44" s="58"/>
      <c r="B44" s="85" t="s">
        <v>35</v>
      </c>
      <c r="C44" s="52"/>
      <c r="D44" s="52"/>
      <c r="E44" s="59">
        <f>(360000*1.25)-300000</f>
        <v>150000</v>
      </c>
      <c r="F44" s="47" t="s">
        <v>36</v>
      </c>
      <c r="G44" s="89"/>
      <c r="H44" s="114"/>
    </row>
    <row r="45" spans="1:8" ht="15" customHeight="1" x14ac:dyDescent="0.3">
      <c r="A45" s="45" t="s">
        <v>188</v>
      </c>
      <c r="B45" s="46"/>
      <c r="C45" s="46"/>
      <c r="D45" s="46"/>
      <c r="E45" s="59"/>
      <c r="F45" s="47" t="s">
        <v>193</v>
      </c>
      <c r="G45" s="88"/>
      <c r="H45" s="114"/>
    </row>
    <row r="46" spans="1:8" ht="15" customHeight="1" x14ac:dyDescent="0.3">
      <c r="A46" s="58" t="s">
        <v>29</v>
      </c>
      <c r="B46" s="52"/>
      <c r="C46" s="52"/>
      <c r="D46" s="52"/>
      <c r="E46" s="84">
        <f>2025-2006+1</f>
        <v>20</v>
      </c>
      <c r="F46" s="47" t="s">
        <v>189</v>
      </c>
      <c r="G46" s="88"/>
      <c r="H46" s="114"/>
    </row>
    <row r="47" spans="1:8" ht="15" customHeight="1" x14ac:dyDescent="0.35">
      <c r="A47" s="61" t="s">
        <v>37</v>
      </c>
      <c r="B47" s="62"/>
      <c r="C47" s="62"/>
      <c r="D47" s="62"/>
      <c r="E47" s="75">
        <f>+E44/E46</f>
        <v>7500</v>
      </c>
      <c r="F47" s="175" t="s">
        <v>194</v>
      </c>
      <c r="G47" s="176"/>
      <c r="H47" s="114"/>
    </row>
    <row r="48" spans="1:8" ht="15" customHeight="1" x14ac:dyDescent="0.3">
      <c r="A48" s="48"/>
      <c r="B48" s="48"/>
      <c r="C48" s="48"/>
      <c r="D48" s="48"/>
      <c r="E48" s="48"/>
      <c r="F48" s="48"/>
      <c r="G48" s="48"/>
      <c r="H48" s="114"/>
    </row>
    <row r="49" spans="1:11" ht="15" customHeight="1" x14ac:dyDescent="0.3">
      <c r="A49" s="48" t="s">
        <v>38</v>
      </c>
      <c r="B49" s="48"/>
      <c r="C49" s="48"/>
      <c r="D49" s="48">
        <v>490000</v>
      </c>
      <c r="E49" s="48"/>
      <c r="F49" s="48"/>
      <c r="G49" s="153" t="s">
        <v>190</v>
      </c>
      <c r="H49" s="114"/>
    </row>
    <row r="50" spans="1:11" ht="15" customHeight="1" x14ac:dyDescent="0.3">
      <c r="A50" s="48" t="s">
        <v>39</v>
      </c>
      <c r="B50" s="48"/>
      <c r="C50" s="48"/>
      <c r="D50" s="105">
        <v>-210000</v>
      </c>
      <c r="E50" s="106" t="s">
        <v>40</v>
      </c>
      <c r="F50" s="105"/>
      <c r="G50" s="46" t="s">
        <v>191</v>
      </c>
      <c r="H50" s="114"/>
    </row>
    <row r="51" spans="1:11" ht="15" customHeight="1" x14ac:dyDescent="0.3">
      <c r="A51" s="48" t="s">
        <v>41</v>
      </c>
      <c r="B51" s="48"/>
      <c r="C51" s="48"/>
      <c r="D51" s="48">
        <v>0</v>
      </c>
      <c r="E51" s="106" t="s">
        <v>42</v>
      </c>
      <c r="F51" s="105"/>
      <c r="G51" s="193" t="s">
        <v>196</v>
      </c>
      <c r="H51" s="114"/>
    </row>
    <row r="52" spans="1:11" ht="15" customHeight="1" x14ac:dyDescent="0.3">
      <c r="A52" s="48" t="s">
        <v>43</v>
      </c>
      <c r="B52" s="48"/>
      <c r="C52" s="48"/>
      <c r="D52" s="65">
        <f>SUM(D49:D51)</f>
        <v>280000</v>
      </c>
      <c r="E52" s="48"/>
      <c r="F52" s="48"/>
      <c r="G52" s="53"/>
      <c r="H52" s="114"/>
    </row>
    <row r="53" spans="1:11" ht="15" customHeight="1" x14ac:dyDescent="0.3">
      <c r="A53" s="90" t="s">
        <v>44</v>
      </c>
      <c r="B53" s="48"/>
      <c r="D53" s="48">
        <f>-D52</f>
        <v>-280000</v>
      </c>
      <c r="E53" s="52" t="s">
        <v>45</v>
      </c>
      <c r="F53" s="154"/>
      <c r="G53" s="164"/>
      <c r="H53" s="116"/>
      <c r="K53" s="1" t="s">
        <v>197</v>
      </c>
    </row>
    <row r="54" spans="1:11" ht="15" customHeight="1" thickBot="1" x14ac:dyDescent="0.35">
      <c r="A54" s="48"/>
      <c r="B54" s="48"/>
      <c r="C54" s="48"/>
      <c r="D54" s="67">
        <f>+D52+D53</f>
        <v>0</v>
      </c>
      <c r="E54" s="48"/>
      <c r="F54" s="53"/>
      <c r="H54" s="114">
        <f>+D54</f>
        <v>0</v>
      </c>
    </row>
    <row r="55" spans="1:11" ht="15" customHeight="1" thickTop="1" x14ac:dyDescent="0.3">
      <c r="A55" s="48"/>
      <c r="B55" s="48"/>
      <c r="C55" s="48"/>
      <c r="D55" s="48"/>
      <c r="E55" s="48"/>
      <c r="F55" s="47" t="s">
        <v>192</v>
      </c>
      <c r="H55" s="116"/>
    </row>
    <row r="56" spans="1:11" ht="15" customHeight="1" x14ac:dyDescent="0.3">
      <c r="A56" s="48"/>
      <c r="B56" s="48"/>
      <c r="C56" s="48"/>
      <c r="D56" s="48"/>
      <c r="E56" s="48"/>
      <c r="F56" s="193" t="s">
        <v>195</v>
      </c>
      <c r="H56" s="114"/>
    </row>
    <row r="57" spans="1:11" ht="15" customHeight="1" x14ac:dyDescent="0.3">
      <c r="A57" s="54" t="s">
        <v>46</v>
      </c>
      <c r="B57" s="48"/>
      <c r="C57" s="48"/>
      <c r="D57" s="48"/>
      <c r="E57" s="48"/>
      <c r="F57" s="48"/>
      <c r="G57" s="48"/>
      <c r="H57" s="114"/>
    </row>
    <row r="58" spans="1:11" ht="15" customHeight="1" x14ac:dyDescent="0.3">
      <c r="A58" s="48" t="s">
        <v>38</v>
      </c>
      <c r="B58" s="48"/>
      <c r="C58" s="48"/>
      <c r="D58" s="48">
        <v>2000000</v>
      </c>
      <c r="E58" s="48"/>
      <c r="F58" s="51"/>
      <c r="G58" s="51"/>
      <c r="H58" s="43"/>
    </row>
    <row r="59" spans="1:11" ht="15" customHeight="1" x14ac:dyDescent="0.3">
      <c r="A59" s="48" t="s">
        <v>47</v>
      </c>
      <c r="B59" s="48"/>
      <c r="C59" s="48"/>
      <c r="D59" s="48">
        <v>-1200000</v>
      </c>
      <c r="E59" s="52"/>
      <c r="F59" s="51"/>
      <c r="G59" s="51"/>
      <c r="H59" s="43"/>
    </row>
    <row r="60" spans="1:11" ht="15" customHeight="1" x14ac:dyDescent="0.3">
      <c r="A60" s="48" t="s">
        <v>41</v>
      </c>
      <c r="B60" s="48"/>
      <c r="C60" s="48"/>
      <c r="D60" s="91">
        <v>0</v>
      </c>
      <c r="E60" s="48"/>
      <c r="F60" s="51"/>
      <c r="G60" s="51"/>
      <c r="H60" s="43"/>
    </row>
    <row r="61" spans="1:11" ht="15" customHeight="1" x14ac:dyDescent="0.3">
      <c r="A61" s="48"/>
      <c r="B61" s="48"/>
      <c r="C61" s="48"/>
      <c r="D61" s="48">
        <f>+D58+D59</f>
        <v>800000</v>
      </c>
      <c r="E61" s="48"/>
      <c r="F61" s="51"/>
      <c r="G61" s="51"/>
      <c r="H61" s="43"/>
    </row>
    <row r="62" spans="1:11" ht="15" customHeight="1" x14ac:dyDescent="0.3">
      <c r="A62" s="48" t="s">
        <v>48</v>
      </c>
      <c r="B62" s="48"/>
      <c r="C62" s="48"/>
      <c r="D62" s="48">
        <v>0</v>
      </c>
      <c r="E62" s="48"/>
      <c r="F62" s="51"/>
      <c r="G62" s="39"/>
      <c r="H62" s="43"/>
    </row>
    <row r="63" spans="1:11" ht="15" customHeight="1" x14ac:dyDescent="0.35">
      <c r="A63" s="48" t="s">
        <v>49</v>
      </c>
      <c r="B63" s="48"/>
      <c r="C63" s="48"/>
      <c r="D63" s="112">
        <f>-(D58+D59)*0.8</f>
        <v>-640000</v>
      </c>
      <c r="E63" s="110" t="s">
        <v>50</v>
      </c>
      <c r="F63" s="92"/>
      <c r="G63" s="108"/>
      <c r="H63" s="43"/>
    </row>
    <row r="64" spans="1:11" ht="15" customHeight="1" x14ac:dyDescent="0.35">
      <c r="A64" s="48"/>
      <c r="B64" s="48"/>
      <c r="C64" s="48"/>
      <c r="D64" s="48"/>
      <c r="E64" s="111" t="s">
        <v>51</v>
      </c>
      <c r="F64" s="92"/>
      <c r="G64" s="108"/>
      <c r="H64" s="43"/>
    </row>
    <row r="65" spans="1:8" ht="15" customHeight="1" x14ac:dyDescent="0.35">
      <c r="A65" s="48" t="s">
        <v>43</v>
      </c>
      <c r="B65" s="48"/>
      <c r="C65" s="48"/>
      <c r="D65" s="65">
        <f>SUM(D61:D64)</f>
        <v>160000</v>
      </c>
      <c r="E65" s="111" t="s">
        <v>52</v>
      </c>
      <c r="F65" s="92"/>
      <c r="G65" s="108"/>
      <c r="H65" s="43"/>
    </row>
    <row r="66" spans="1:8" ht="15" customHeight="1" thickBot="1" x14ac:dyDescent="0.4">
      <c r="A66" s="48" t="s">
        <v>53</v>
      </c>
      <c r="B66" s="48"/>
      <c r="C66" s="48"/>
      <c r="D66" s="67">
        <f>+D65/2</f>
        <v>80000</v>
      </c>
      <c r="E66" s="110" t="s">
        <v>54</v>
      </c>
      <c r="F66" s="109"/>
      <c r="G66" s="108"/>
      <c r="H66" s="43"/>
    </row>
    <row r="67" spans="1:8" ht="15" customHeight="1" thickTop="1" x14ac:dyDescent="0.3">
      <c r="A67" s="48"/>
      <c r="B67" s="48"/>
      <c r="C67" s="48"/>
      <c r="D67" s="48"/>
      <c r="E67" s="48"/>
      <c r="F67" s="48"/>
      <c r="G67" s="51"/>
      <c r="H67" s="114">
        <f>+D66</f>
        <v>80000</v>
      </c>
    </row>
    <row r="68" spans="1:8" ht="48.75" customHeight="1" x14ac:dyDescent="0.3">
      <c r="A68" s="180" t="s">
        <v>55</v>
      </c>
      <c r="B68" s="180"/>
      <c r="C68" s="180"/>
      <c r="D68" s="180"/>
      <c r="E68" s="180"/>
      <c r="F68" s="180"/>
      <c r="G68" s="180"/>
      <c r="H68" s="117"/>
    </row>
    <row r="69" spans="1:8" ht="78.75" customHeight="1" x14ac:dyDescent="0.3">
      <c r="A69" s="180" t="s">
        <v>56</v>
      </c>
      <c r="B69" s="180"/>
      <c r="C69" s="180"/>
      <c r="D69" s="180"/>
      <c r="E69" s="180"/>
      <c r="F69" s="180"/>
      <c r="G69" s="180"/>
      <c r="H69" s="117"/>
    </row>
    <row r="70" spans="1:8" ht="15.6" x14ac:dyDescent="0.3">
      <c r="A70" s="68"/>
      <c r="B70" s="68"/>
      <c r="C70" s="68"/>
      <c r="D70" s="68"/>
      <c r="E70" s="68"/>
      <c r="F70" s="68"/>
      <c r="G70" s="68"/>
      <c r="H70" s="118"/>
    </row>
    <row r="71" spans="1:8" ht="15" customHeight="1" x14ac:dyDescent="0.35">
      <c r="A71" s="68"/>
      <c r="B71" s="68"/>
      <c r="C71" s="68"/>
      <c r="D71" s="68"/>
      <c r="E71" s="68"/>
      <c r="F71" s="68"/>
      <c r="G71" s="68"/>
      <c r="H71" s="119"/>
    </row>
    <row r="72" spans="1:8" ht="15" customHeight="1" x14ac:dyDescent="0.3">
      <c r="A72" s="54" t="s">
        <v>57</v>
      </c>
      <c r="B72" s="48"/>
      <c r="C72" s="48"/>
      <c r="D72" s="48"/>
      <c r="E72" s="48"/>
      <c r="F72" s="48"/>
      <c r="G72" s="48"/>
      <c r="H72" s="114"/>
    </row>
    <row r="73" spans="1:8" ht="15" customHeight="1" x14ac:dyDescent="0.35">
      <c r="A73" s="48"/>
      <c r="B73" s="48"/>
      <c r="C73" s="48"/>
      <c r="D73" s="48"/>
      <c r="E73" s="69" t="s">
        <v>58</v>
      </c>
      <c r="F73" s="69" t="s">
        <v>59</v>
      </c>
      <c r="H73" s="116"/>
    </row>
    <row r="74" spans="1:8" ht="15" customHeight="1" x14ac:dyDescent="0.3">
      <c r="A74" s="48" t="s">
        <v>38</v>
      </c>
      <c r="B74" s="48"/>
      <c r="C74" s="48"/>
      <c r="D74" s="48"/>
      <c r="E74" s="48">
        <v>4800</v>
      </c>
      <c r="F74" s="53">
        <v>3850</v>
      </c>
      <c r="H74" s="116"/>
    </row>
    <row r="75" spans="1:8" ht="15" customHeight="1" x14ac:dyDescent="0.3">
      <c r="A75" s="48" t="s">
        <v>60</v>
      </c>
      <c r="B75" s="48"/>
      <c r="C75" s="48"/>
      <c r="D75" s="48"/>
      <c r="E75" s="48">
        <f>-960-15</f>
        <v>-975</v>
      </c>
      <c r="F75" s="93">
        <f>-G82</f>
        <v>-1482.0000000000002</v>
      </c>
      <c r="H75" s="116"/>
    </row>
    <row r="76" spans="1:8" ht="15" customHeight="1" x14ac:dyDescent="0.3">
      <c r="A76" s="48" t="s">
        <v>61</v>
      </c>
      <c r="B76" s="48"/>
      <c r="C76" s="48"/>
      <c r="D76" s="48"/>
      <c r="E76" s="48">
        <v>-15</v>
      </c>
      <c r="F76" s="53">
        <f>+E76</f>
        <v>-15</v>
      </c>
      <c r="H76" s="116"/>
    </row>
    <row r="77" spans="1:8" ht="15" customHeight="1" x14ac:dyDescent="0.3">
      <c r="A77" s="48" t="s">
        <v>43</v>
      </c>
      <c r="B77" s="48"/>
      <c r="C77" s="48"/>
      <c r="D77" s="48"/>
      <c r="E77" s="65">
        <f>SUM(E74:E76)</f>
        <v>3810</v>
      </c>
      <c r="F77" s="65">
        <f>SUM(F74:F76)</f>
        <v>2353</v>
      </c>
      <c r="H77" s="116"/>
    </row>
    <row r="78" spans="1:8" ht="15" customHeight="1" thickBot="1" x14ac:dyDescent="0.35">
      <c r="A78" s="48" t="s">
        <v>53</v>
      </c>
      <c r="B78" s="48"/>
      <c r="C78" s="48"/>
      <c r="D78" s="48"/>
      <c r="E78" s="67">
        <f>+E77/2</f>
        <v>1905</v>
      </c>
      <c r="F78" s="67">
        <f>+F77/2</f>
        <v>1176.5</v>
      </c>
      <c r="H78" s="114">
        <f>SUM(E78:F78)</f>
        <v>3081.5</v>
      </c>
    </row>
    <row r="79" spans="1:8" ht="15" customHeight="1" thickTop="1" x14ac:dyDescent="0.3">
      <c r="A79" s="48"/>
      <c r="B79" s="48"/>
      <c r="C79" s="48"/>
      <c r="D79" s="48"/>
      <c r="E79" s="48"/>
      <c r="F79" s="48"/>
      <c r="G79" s="48"/>
      <c r="H79" s="114"/>
    </row>
    <row r="80" spans="1:8" ht="15" customHeight="1" x14ac:dyDescent="0.3">
      <c r="A80" s="48" t="s">
        <v>62</v>
      </c>
      <c r="B80" s="48"/>
      <c r="C80" s="48"/>
      <c r="D80" s="48"/>
      <c r="E80" s="48"/>
      <c r="F80" s="48"/>
      <c r="G80" s="51"/>
      <c r="H80" s="116"/>
    </row>
    <row r="81" spans="1:8" ht="15" customHeight="1" x14ac:dyDescent="0.3">
      <c r="A81" s="48" t="s">
        <v>63</v>
      </c>
      <c r="B81" s="48"/>
      <c r="C81" s="48"/>
      <c r="D81" s="48"/>
      <c r="E81" s="70">
        <f>+(1475+15+965+15)/500</f>
        <v>4.9400000000000004</v>
      </c>
      <c r="F81" s="48" t="s">
        <v>64</v>
      </c>
      <c r="H81" s="116"/>
    </row>
    <row r="82" spans="1:8" ht="15" customHeight="1" x14ac:dyDescent="0.3">
      <c r="A82" s="48"/>
      <c r="B82" s="48"/>
      <c r="C82" s="48"/>
      <c r="D82" s="48"/>
      <c r="E82" s="48"/>
      <c r="G82" s="107">
        <f>+E81*300</f>
        <v>1482.0000000000002</v>
      </c>
      <c r="H82" s="120"/>
    </row>
    <row r="83" spans="1:8" ht="15" customHeight="1" x14ac:dyDescent="0.3">
      <c r="A83" s="71"/>
      <c r="B83" s="48"/>
      <c r="C83" s="48"/>
      <c r="D83" s="48"/>
      <c r="E83" s="48"/>
      <c r="F83" s="48"/>
      <c r="G83" s="48"/>
      <c r="H83" s="114"/>
    </row>
    <row r="84" spans="1:8" ht="15" customHeight="1" x14ac:dyDescent="0.3">
      <c r="A84" s="54" t="s">
        <v>65</v>
      </c>
      <c r="B84" s="48"/>
      <c r="C84" s="48"/>
      <c r="D84" s="48"/>
      <c r="E84" s="48"/>
      <c r="F84" s="48"/>
      <c r="G84" s="48"/>
      <c r="H84" s="114"/>
    </row>
    <row r="85" spans="1:8" ht="15" customHeight="1" x14ac:dyDescent="0.3">
      <c r="A85" s="48" t="s">
        <v>38</v>
      </c>
      <c r="B85" s="48"/>
      <c r="C85" s="48"/>
      <c r="D85" s="48">
        <v>150000</v>
      </c>
      <c r="E85" s="48"/>
      <c r="F85" s="51"/>
      <c r="G85" s="51"/>
      <c r="H85" s="114"/>
    </row>
    <row r="86" spans="1:8" ht="15" customHeight="1" x14ac:dyDescent="0.3">
      <c r="A86" s="48" t="s">
        <v>47</v>
      </c>
      <c r="B86" s="48"/>
      <c r="C86" s="48"/>
      <c r="D86" s="48">
        <v>-10000</v>
      </c>
      <c r="E86" s="52"/>
      <c r="F86" s="51"/>
      <c r="G86" s="51"/>
      <c r="H86" s="114"/>
    </row>
    <row r="87" spans="1:8" ht="15" customHeight="1" x14ac:dyDescent="0.3">
      <c r="A87" s="48" t="s">
        <v>41</v>
      </c>
      <c r="B87" s="48"/>
      <c r="C87" s="48"/>
      <c r="D87" s="91">
        <v>0</v>
      </c>
      <c r="E87" s="48"/>
      <c r="F87" s="51"/>
      <c r="G87" s="51"/>
      <c r="H87" s="114"/>
    </row>
    <row r="88" spans="1:8" ht="15" customHeight="1" x14ac:dyDescent="0.3">
      <c r="A88" s="48"/>
      <c r="B88" s="48"/>
      <c r="C88" s="48"/>
      <c r="D88" s="48">
        <f>+D85+D86</f>
        <v>140000</v>
      </c>
      <c r="E88" s="48"/>
      <c r="F88" s="51"/>
      <c r="G88" s="51"/>
      <c r="H88" s="114"/>
    </row>
    <row r="89" spans="1:8" ht="15" customHeight="1" x14ac:dyDescent="0.35">
      <c r="A89" s="48" t="s">
        <v>66</v>
      </c>
      <c r="B89" s="48"/>
      <c r="C89" s="48"/>
      <c r="D89" s="156">
        <f>-(D88*100000/150000)</f>
        <v>-93333.333333333328</v>
      </c>
      <c r="E89" s="157" t="s">
        <v>67</v>
      </c>
      <c r="F89" s="158"/>
      <c r="G89" s="51"/>
      <c r="H89" s="114"/>
    </row>
    <row r="90" spans="1:8" ht="15" customHeight="1" x14ac:dyDescent="0.3">
      <c r="A90" s="48"/>
      <c r="B90" s="48"/>
      <c r="C90" s="48"/>
      <c r="D90" s="48"/>
      <c r="E90" s="159" t="s">
        <v>68</v>
      </c>
      <c r="F90" s="160"/>
      <c r="G90" s="51"/>
      <c r="H90" s="114"/>
    </row>
    <row r="91" spans="1:8" ht="15" customHeight="1" x14ac:dyDescent="0.3">
      <c r="A91" s="48" t="s">
        <v>43</v>
      </c>
      <c r="B91" s="48"/>
      <c r="C91" s="48"/>
      <c r="D91" s="65">
        <f>SUM(D88:D90)</f>
        <v>46666.666666666672</v>
      </c>
      <c r="E91" s="48"/>
      <c r="F91" s="48"/>
      <c r="G91" s="51"/>
      <c r="H91" s="114"/>
    </row>
    <row r="92" spans="1:8" ht="15" customHeight="1" thickBot="1" x14ac:dyDescent="0.35">
      <c r="A92" s="48" t="s">
        <v>53</v>
      </c>
      <c r="B92" s="48"/>
      <c r="C92" s="48"/>
      <c r="D92" s="67">
        <f>+D91/2</f>
        <v>23333.333333333336</v>
      </c>
      <c r="E92" s="48"/>
      <c r="F92" s="48"/>
      <c r="G92" s="51"/>
      <c r="H92" s="114">
        <f>+D92</f>
        <v>23333.333333333336</v>
      </c>
    </row>
    <row r="93" spans="1:8" ht="15" customHeight="1" thickTop="1" x14ac:dyDescent="0.3">
      <c r="A93" s="48"/>
      <c r="B93" s="48"/>
      <c r="C93" s="48"/>
      <c r="D93" s="48"/>
      <c r="E93" s="48"/>
      <c r="G93" s="51"/>
      <c r="H93" s="114"/>
    </row>
    <row r="94" spans="1:8" ht="15" customHeight="1" x14ac:dyDescent="0.3">
      <c r="A94" s="48" t="s">
        <v>69</v>
      </c>
      <c r="B94" s="48"/>
      <c r="C94" s="48"/>
      <c r="D94" s="48"/>
      <c r="E94" s="48"/>
      <c r="G94" s="48"/>
      <c r="H94" s="114"/>
    </row>
    <row r="95" spans="1:8" ht="15" customHeight="1" x14ac:dyDescent="0.3">
      <c r="A95" s="48" t="s">
        <v>70</v>
      </c>
      <c r="B95" s="48"/>
      <c r="C95" s="48"/>
      <c r="D95" s="48">
        <v>100000</v>
      </c>
      <c r="E95" s="48"/>
      <c r="G95" s="48"/>
      <c r="H95" s="114"/>
    </row>
    <row r="96" spans="1:8" ht="15" customHeight="1" x14ac:dyDescent="0.3">
      <c r="A96" s="48" t="s">
        <v>71</v>
      </c>
      <c r="B96" s="48"/>
      <c r="C96" s="48"/>
      <c r="D96" s="161">
        <f>+D89</f>
        <v>-93333.333333333328</v>
      </c>
      <c r="E96" s="48"/>
      <c r="G96" s="48"/>
      <c r="H96" s="114"/>
    </row>
    <row r="97" spans="1:8" ht="15" customHeight="1" thickBot="1" x14ac:dyDescent="0.35">
      <c r="A97" s="48"/>
      <c r="B97" s="48"/>
      <c r="C97" s="48"/>
      <c r="D97" s="67">
        <f>+D95+D96</f>
        <v>6666.6666666666715</v>
      </c>
      <c r="E97" s="48"/>
      <c r="G97" s="48"/>
      <c r="H97" s="114"/>
    </row>
    <row r="98" spans="1:8" ht="15" customHeight="1" thickTop="1" x14ac:dyDescent="0.3">
      <c r="A98" s="48"/>
      <c r="B98" s="48"/>
      <c r="C98" s="48"/>
      <c r="D98" s="48"/>
      <c r="E98" s="48"/>
      <c r="G98" s="48"/>
      <c r="H98" s="114"/>
    </row>
    <row r="99" spans="1:8" ht="15" customHeight="1" x14ac:dyDescent="0.3">
      <c r="A99" s="48"/>
      <c r="B99" s="48"/>
      <c r="C99" s="48"/>
      <c r="D99" s="48"/>
      <c r="E99" s="48"/>
      <c r="F99" s="48"/>
      <c r="G99" s="48"/>
      <c r="H99" s="162">
        <f>SUM(H33:H98)</f>
        <v>106414.83333333334</v>
      </c>
    </row>
    <row r="100" spans="1:8" ht="15" customHeight="1" x14ac:dyDescent="0.3">
      <c r="A100" s="177" t="s">
        <v>72</v>
      </c>
      <c r="B100" s="178"/>
      <c r="C100" s="178"/>
      <c r="D100" s="178"/>
      <c r="E100" s="178"/>
      <c r="F100" s="178"/>
      <c r="G100" s="178"/>
      <c r="H100" s="179"/>
    </row>
    <row r="101" spans="1:8" ht="15" customHeight="1" x14ac:dyDescent="0.35">
      <c r="A101" s="69"/>
      <c r="B101" s="69"/>
      <c r="C101" s="69"/>
      <c r="D101" s="69"/>
      <c r="E101" s="69"/>
      <c r="F101" s="69"/>
      <c r="G101" s="69"/>
      <c r="H101" s="121"/>
    </row>
    <row r="102" spans="1:8" ht="15" customHeight="1" x14ac:dyDescent="0.3">
      <c r="A102" s="54" t="s">
        <v>73</v>
      </c>
      <c r="B102" s="48"/>
      <c r="C102" s="48"/>
      <c r="D102" s="48"/>
      <c r="E102" s="48"/>
      <c r="F102" s="48"/>
      <c r="G102" s="52"/>
      <c r="H102" s="116"/>
    </row>
    <row r="103" spans="1:8" ht="15" customHeight="1" x14ac:dyDescent="0.3">
      <c r="A103" s="48" t="s">
        <v>38</v>
      </c>
      <c r="B103" s="48"/>
      <c r="C103" s="48"/>
      <c r="D103" s="48"/>
      <c r="E103" s="48">
        <v>2500</v>
      </c>
      <c r="F103" s="52"/>
      <c r="H103" s="116"/>
    </row>
    <row r="104" spans="1:8" ht="15" customHeight="1" x14ac:dyDescent="0.3">
      <c r="A104" s="48" t="s">
        <v>47</v>
      </c>
      <c r="B104" s="48"/>
      <c r="C104" s="48"/>
      <c r="D104" s="48"/>
      <c r="E104" s="48">
        <v>-4000</v>
      </c>
      <c r="F104" s="52"/>
      <c r="H104" s="116"/>
    </row>
    <row r="105" spans="1:8" ht="15" customHeight="1" x14ac:dyDescent="0.3">
      <c r="A105" s="48" t="s">
        <v>41</v>
      </c>
      <c r="B105" s="48"/>
      <c r="C105" s="48"/>
      <c r="D105" s="48"/>
      <c r="E105" s="48">
        <v>0</v>
      </c>
      <c r="F105" s="52"/>
      <c r="H105" s="116"/>
    </row>
    <row r="106" spans="1:8" ht="15" customHeight="1" x14ac:dyDescent="0.3">
      <c r="A106" s="48" t="s">
        <v>74</v>
      </c>
      <c r="B106" s="48"/>
      <c r="C106" s="48"/>
      <c r="D106" s="48"/>
      <c r="E106" s="65">
        <f>SUM(E103:E105)</f>
        <v>-1500</v>
      </c>
      <c r="F106" s="52"/>
      <c r="H106" s="116"/>
    </row>
    <row r="107" spans="1:8" ht="15" customHeight="1" thickBot="1" x14ac:dyDescent="0.35">
      <c r="A107" s="48" t="s">
        <v>75</v>
      </c>
      <c r="B107" s="48"/>
      <c r="C107" s="48"/>
      <c r="D107" s="48"/>
      <c r="E107" s="67">
        <f>+E106/2</f>
        <v>-750</v>
      </c>
      <c r="F107" s="52" t="s">
        <v>76</v>
      </c>
      <c r="H107" s="114">
        <v>0</v>
      </c>
    </row>
    <row r="108" spans="1:8" ht="15" customHeight="1" thickTop="1" x14ac:dyDescent="0.35">
      <c r="A108" s="48"/>
      <c r="B108" s="69"/>
      <c r="C108" s="69"/>
      <c r="D108" s="69"/>
      <c r="E108" s="69"/>
      <c r="F108" s="69"/>
      <c r="G108" s="48"/>
      <c r="H108" s="122"/>
    </row>
    <row r="109" spans="1:8" ht="15" customHeight="1" x14ac:dyDescent="0.35">
      <c r="A109" s="52" t="s">
        <v>77</v>
      </c>
      <c r="B109" s="48"/>
      <c r="C109" s="48"/>
      <c r="D109" s="48"/>
      <c r="E109" s="48"/>
      <c r="F109" s="48"/>
      <c r="G109" s="48"/>
      <c r="H109" s="123"/>
    </row>
    <row r="110" spans="1:8" ht="15" customHeight="1" x14ac:dyDescent="0.3">
      <c r="A110" s="52"/>
      <c r="B110" s="48"/>
      <c r="C110" s="48"/>
      <c r="D110" s="48"/>
      <c r="E110" s="48"/>
      <c r="F110" s="48"/>
      <c r="G110" s="48"/>
      <c r="H110" s="162">
        <f>+H107</f>
        <v>0</v>
      </c>
    </row>
    <row r="111" spans="1:8" ht="15" customHeight="1" x14ac:dyDescent="0.3">
      <c r="A111" s="177" t="s">
        <v>78</v>
      </c>
      <c r="B111" s="178"/>
      <c r="C111" s="178"/>
      <c r="D111" s="178"/>
      <c r="E111" s="178"/>
      <c r="F111" s="178"/>
      <c r="G111" s="178"/>
      <c r="H111" s="179"/>
    </row>
    <row r="112" spans="1:8" ht="15" customHeight="1" x14ac:dyDescent="0.35">
      <c r="A112" s="69"/>
      <c r="B112" s="69"/>
      <c r="C112" s="69"/>
      <c r="D112" s="69"/>
      <c r="E112" s="69"/>
      <c r="F112" s="69"/>
      <c r="G112" s="69"/>
      <c r="H112" s="121"/>
    </row>
    <row r="113" spans="1:8" ht="15" customHeight="1" x14ac:dyDescent="0.35">
      <c r="A113" s="54" t="s">
        <v>79</v>
      </c>
      <c r="B113" s="48"/>
      <c r="C113" s="48"/>
      <c r="D113" s="48"/>
      <c r="E113" s="48"/>
      <c r="F113" s="48"/>
      <c r="G113" s="48"/>
      <c r="H113" s="122"/>
    </row>
    <row r="114" spans="1:8" ht="15" customHeight="1" x14ac:dyDescent="0.35">
      <c r="A114" s="48" t="s">
        <v>80</v>
      </c>
      <c r="B114" s="48"/>
      <c r="C114" s="48"/>
      <c r="D114" s="66"/>
      <c r="E114" s="105">
        <v>14000</v>
      </c>
      <c r="F114" s="151" t="s">
        <v>81</v>
      </c>
      <c r="G114" s="152"/>
      <c r="H114" s="122"/>
    </row>
    <row r="115" spans="1:8" ht="15" customHeight="1" x14ac:dyDescent="0.35">
      <c r="A115" s="48" t="s">
        <v>47</v>
      </c>
      <c r="B115" s="48"/>
      <c r="C115" s="48"/>
      <c r="D115" s="48"/>
      <c r="E115" s="48">
        <v>-24500</v>
      </c>
      <c r="F115" s="48"/>
      <c r="H115" s="122"/>
    </row>
    <row r="116" spans="1:8" ht="15" customHeight="1" x14ac:dyDescent="0.35">
      <c r="A116" s="48" t="s">
        <v>41</v>
      </c>
      <c r="B116" s="48"/>
      <c r="C116" s="48"/>
      <c r="D116" s="48"/>
      <c r="E116" s="48">
        <v>0</v>
      </c>
      <c r="F116" s="48"/>
      <c r="H116" s="122"/>
    </row>
    <row r="117" spans="1:8" ht="15" customHeight="1" x14ac:dyDescent="0.35">
      <c r="A117" s="48" t="s">
        <v>74</v>
      </c>
      <c r="B117" s="48"/>
      <c r="C117" s="48"/>
      <c r="D117" s="48"/>
      <c r="E117" s="65">
        <f>SUM(E114:E116)</f>
        <v>-10500</v>
      </c>
      <c r="F117" s="52" t="s">
        <v>82</v>
      </c>
      <c r="H117" s="122"/>
    </row>
    <row r="118" spans="1:8" ht="15" customHeight="1" thickBot="1" x14ac:dyDescent="0.35">
      <c r="A118" s="48" t="s">
        <v>75</v>
      </c>
      <c r="B118" s="48"/>
      <c r="C118" s="48"/>
      <c r="D118" s="48"/>
      <c r="E118" s="67">
        <v>0</v>
      </c>
      <c r="F118" s="48"/>
      <c r="H118" s="114">
        <f>+E118</f>
        <v>0</v>
      </c>
    </row>
    <row r="119" spans="1:8" ht="15" customHeight="1" thickTop="1" x14ac:dyDescent="0.35">
      <c r="A119" s="48"/>
      <c r="B119" s="48"/>
      <c r="C119" s="48"/>
      <c r="D119" s="48"/>
      <c r="E119" s="48"/>
      <c r="F119" s="48"/>
      <c r="G119" s="48"/>
      <c r="H119" s="122"/>
    </row>
    <row r="120" spans="1:8" ht="15" customHeight="1" x14ac:dyDescent="0.35">
      <c r="A120" s="48"/>
      <c r="B120" s="48"/>
      <c r="C120" s="48"/>
      <c r="D120" s="48"/>
      <c r="E120" s="48"/>
      <c r="F120" s="48"/>
      <c r="G120" s="48"/>
      <c r="H120" s="122"/>
    </row>
    <row r="121" spans="1:8" ht="15" customHeight="1" x14ac:dyDescent="0.35">
      <c r="A121" s="54" t="s">
        <v>83</v>
      </c>
      <c r="B121" s="48"/>
      <c r="C121" s="48"/>
      <c r="D121" s="48"/>
      <c r="G121" s="48"/>
      <c r="H121" s="122"/>
    </row>
    <row r="122" spans="1:8" ht="15" customHeight="1" x14ac:dyDescent="0.35">
      <c r="B122" s="48"/>
      <c r="C122" s="48"/>
      <c r="D122" s="48"/>
      <c r="E122" s="69" t="s">
        <v>84</v>
      </c>
      <c r="F122" s="69" t="s">
        <v>85</v>
      </c>
      <c r="G122" s="1"/>
      <c r="H122" s="122"/>
    </row>
    <row r="123" spans="1:8" ht="15" customHeight="1" x14ac:dyDescent="0.35">
      <c r="A123" s="48" t="s">
        <v>38</v>
      </c>
      <c r="B123" s="48"/>
      <c r="C123" s="48"/>
      <c r="E123" s="51"/>
      <c r="F123" s="69" t="s">
        <v>86</v>
      </c>
      <c r="G123" s="95" t="s">
        <v>87</v>
      </c>
      <c r="H123" s="43"/>
    </row>
    <row r="124" spans="1:8" ht="15" customHeight="1" x14ac:dyDescent="0.3">
      <c r="A124" s="52" t="s">
        <v>88</v>
      </c>
      <c r="B124" s="48"/>
      <c r="C124" s="48"/>
      <c r="D124" s="48"/>
      <c r="E124" s="48">
        <f>150*100</f>
        <v>15000</v>
      </c>
      <c r="F124" s="96">
        <f>+G124*1.342</f>
        <v>11474.1</v>
      </c>
      <c r="G124" s="97">
        <v>8550</v>
      </c>
      <c r="H124" s="124"/>
    </row>
    <row r="125" spans="1:8" ht="15" customHeight="1" x14ac:dyDescent="0.3">
      <c r="A125" s="48" t="s">
        <v>47</v>
      </c>
      <c r="B125" s="48"/>
      <c r="C125" s="48"/>
      <c r="D125" s="60"/>
      <c r="E125" s="48"/>
      <c r="F125" s="48"/>
      <c r="G125" s="48"/>
      <c r="H125" s="124"/>
    </row>
    <row r="126" spans="1:8" ht="15" customHeight="1" x14ac:dyDescent="0.3">
      <c r="A126" s="52" t="s">
        <v>89</v>
      </c>
      <c r="B126" s="48"/>
      <c r="C126" s="48"/>
      <c r="D126" s="48"/>
      <c r="E126" s="48">
        <f>-(150*103.5)-15</f>
        <v>-15540</v>
      </c>
      <c r="F126" s="101">
        <f>-G126*1.3221</f>
        <v>-17616.982500000002</v>
      </c>
      <c r="G126" s="102">
        <v>13325</v>
      </c>
      <c r="H126" s="124"/>
    </row>
    <row r="127" spans="1:8" ht="15" customHeight="1" x14ac:dyDescent="0.3">
      <c r="A127" s="52" t="s">
        <v>90</v>
      </c>
      <c r="B127" s="48"/>
      <c r="C127" s="48"/>
      <c r="D127" s="48"/>
      <c r="E127" s="66" t="s">
        <v>91</v>
      </c>
      <c r="F127" s="48">
        <v>-15</v>
      </c>
      <c r="H127" s="124"/>
    </row>
    <row r="128" spans="1:8" ht="15" customHeight="1" x14ac:dyDescent="0.35">
      <c r="A128" s="48" t="s">
        <v>92</v>
      </c>
      <c r="B128" s="48"/>
      <c r="C128" s="48"/>
      <c r="D128" s="48"/>
      <c r="E128" s="48">
        <v>-15</v>
      </c>
      <c r="F128" s="48">
        <f>+E128</f>
        <v>-15</v>
      </c>
      <c r="H128" s="122"/>
    </row>
    <row r="129" spans="1:8" ht="15" customHeight="1" x14ac:dyDescent="0.35">
      <c r="A129" s="48" t="s">
        <v>74</v>
      </c>
      <c r="B129" s="48"/>
      <c r="C129" s="48"/>
      <c r="D129" s="48"/>
      <c r="E129" s="65">
        <f>SUM(E124:E128)</f>
        <v>-555</v>
      </c>
      <c r="F129" s="65">
        <f>SUM(F124:F128)</f>
        <v>-6172.8825000000015</v>
      </c>
      <c r="H129" s="122"/>
    </row>
    <row r="130" spans="1:8" ht="15" customHeight="1" thickBot="1" x14ac:dyDescent="0.35">
      <c r="A130" s="48" t="s">
        <v>75</v>
      </c>
      <c r="B130" s="48"/>
      <c r="C130" s="48"/>
      <c r="D130" s="48"/>
      <c r="E130" s="67">
        <f>+E129/2</f>
        <v>-277.5</v>
      </c>
      <c r="F130" s="67">
        <f>+F129/2</f>
        <v>-3086.4412500000008</v>
      </c>
      <c r="H130" s="114">
        <f>SUM(E130:F130)</f>
        <v>-3363.9412500000008</v>
      </c>
    </row>
    <row r="131" spans="1:8" ht="15" customHeight="1" thickTop="1" x14ac:dyDescent="0.3">
      <c r="A131" s="48"/>
      <c r="B131" s="48"/>
      <c r="C131" s="48"/>
      <c r="D131" s="48"/>
      <c r="E131" s="48"/>
      <c r="F131" s="48"/>
      <c r="H131" s="114"/>
    </row>
    <row r="132" spans="1:8" ht="15" customHeight="1" x14ac:dyDescent="0.3">
      <c r="A132" s="99" t="s">
        <v>93</v>
      </c>
      <c r="B132" s="100"/>
      <c r="C132" s="98"/>
      <c r="D132" s="96"/>
      <c r="E132" s="48"/>
      <c r="F132" s="48"/>
      <c r="H132" s="114"/>
    </row>
    <row r="133" spans="1:8" ht="15" customHeight="1" x14ac:dyDescent="0.3">
      <c r="A133" s="103" t="s">
        <v>94</v>
      </c>
      <c r="B133" s="101"/>
      <c r="C133" s="101"/>
      <c r="D133" s="101"/>
      <c r="E133" s="48"/>
      <c r="F133" s="48"/>
      <c r="H133" s="114"/>
    </row>
    <row r="134" spans="1:8" ht="15" customHeight="1" x14ac:dyDescent="0.35">
      <c r="A134" s="48"/>
      <c r="B134" s="48"/>
      <c r="C134" s="48"/>
      <c r="D134" s="48"/>
      <c r="E134" s="48"/>
      <c r="F134" s="48"/>
      <c r="H134" s="122"/>
    </row>
    <row r="135" spans="1:8" ht="15" customHeight="1" x14ac:dyDescent="0.35">
      <c r="A135" s="48"/>
      <c r="B135" s="48"/>
      <c r="C135" s="48"/>
      <c r="D135" s="48"/>
      <c r="E135" s="48"/>
      <c r="F135" s="48"/>
      <c r="H135" s="122"/>
    </row>
    <row r="136" spans="1:8" ht="15" customHeight="1" x14ac:dyDescent="0.3">
      <c r="A136" s="54" t="s">
        <v>95</v>
      </c>
      <c r="B136" s="48"/>
      <c r="C136" s="48"/>
      <c r="D136" s="48"/>
      <c r="E136" s="48"/>
      <c r="F136" s="70"/>
      <c r="G136" s="48"/>
      <c r="H136" s="120"/>
    </row>
    <row r="137" spans="1:8" ht="15" customHeight="1" x14ac:dyDescent="0.3">
      <c r="A137" s="48" t="s">
        <v>38</v>
      </c>
      <c r="B137" s="48"/>
      <c r="C137" s="48"/>
      <c r="D137" s="48"/>
      <c r="E137" s="104">
        <v>10000</v>
      </c>
      <c r="F137" s="52"/>
      <c r="G137" s="52"/>
      <c r="H137" s="120"/>
    </row>
    <row r="138" spans="1:8" ht="15" customHeight="1" x14ac:dyDescent="0.3">
      <c r="A138" s="48" t="s">
        <v>47</v>
      </c>
      <c r="B138" s="48"/>
      <c r="C138" s="48"/>
      <c r="D138" s="48"/>
      <c r="E138" s="48">
        <v>-25000</v>
      </c>
      <c r="F138" s="48"/>
      <c r="H138" s="120"/>
    </row>
    <row r="139" spans="1:8" ht="15" customHeight="1" x14ac:dyDescent="0.3">
      <c r="A139" s="48" t="s">
        <v>41</v>
      </c>
      <c r="B139" s="48"/>
      <c r="C139" s="48"/>
      <c r="D139" s="48"/>
      <c r="E139" s="48">
        <v>0</v>
      </c>
      <c r="F139" s="48"/>
      <c r="H139" s="120"/>
    </row>
    <row r="140" spans="1:8" ht="15" customHeight="1" x14ac:dyDescent="0.3">
      <c r="A140" s="48" t="s">
        <v>74</v>
      </c>
      <c r="B140" s="48"/>
      <c r="C140" s="48"/>
      <c r="D140" s="48"/>
      <c r="E140" s="65">
        <f>SUM(E137:E139)</f>
        <v>-15000</v>
      </c>
      <c r="F140" s="48"/>
      <c r="H140" s="120"/>
    </row>
    <row r="141" spans="1:8" ht="15" customHeight="1" thickBot="1" x14ac:dyDescent="0.35">
      <c r="A141" s="48" t="s">
        <v>75</v>
      </c>
      <c r="B141" s="48"/>
      <c r="C141" s="48"/>
      <c r="D141" s="48"/>
      <c r="E141" s="67">
        <f>+E140/2</f>
        <v>-7500</v>
      </c>
      <c r="F141" s="48"/>
      <c r="H141" s="114">
        <f>SUM(E141:F141)</f>
        <v>-7500</v>
      </c>
    </row>
    <row r="142" spans="1:8" ht="15" customHeight="1" thickTop="1" x14ac:dyDescent="0.35">
      <c r="A142" s="48"/>
      <c r="B142" s="48"/>
      <c r="C142" s="48"/>
      <c r="D142" s="48"/>
      <c r="E142" s="48"/>
      <c r="F142" s="48"/>
      <c r="H142" s="122"/>
    </row>
    <row r="143" spans="1:8" ht="15" customHeight="1" x14ac:dyDescent="0.3">
      <c r="A143" s="71"/>
      <c r="B143" s="48"/>
      <c r="C143" s="48"/>
      <c r="D143" s="48"/>
      <c r="E143" s="48"/>
      <c r="F143" s="70"/>
      <c r="G143" s="48"/>
      <c r="H143" s="120"/>
    </row>
    <row r="144" spans="1:8" ht="15" customHeight="1" x14ac:dyDescent="0.3">
      <c r="A144" s="54" t="s">
        <v>96</v>
      </c>
      <c r="B144" s="48"/>
      <c r="C144" s="48"/>
      <c r="D144" s="48"/>
      <c r="E144" s="48"/>
      <c r="F144" s="70"/>
      <c r="G144" s="48"/>
      <c r="H144" s="120"/>
    </row>
    <row r="145" spans="1:8" ht="15" customHeight="1" x14ac:dyDescent="0.3">
      <c r="A145" s="48" t="s">
        <v>97</v>
      </c>
      <c r="B145" s="48"/>
      <c r="C145" s="48"/>
      <c r="D145" s="48"/>
      <c r="E145" s="104">
        <v>0</v>
      </c>
      <c r="F145" s="94" t="s">
        <v>98</v>
      </c>
      <c r="G145" s="94"/>
      <c r="H145" s="120"/>
    </row>
    <row r="146" spans="1:8" ht="15" customHeight="1" x14ac:dyDescent="0.3">
      <c r="A146" s="48" t="s">
        <v>47</v>
      </c>
      <c r="B146" s="48"/>
      <c r="C146" s="48"/>
      <c r="D146" s="48"/>
      <c r="E146" s="48">
        <v>-40000</v>
      </c>
      <c r="F146" s="48"/>
      <c r="H146" s="120"/>
    </row>
    <row r="147" spans="1:8" ht="15" customHeight="1" x14ac:dyDescent="0.3">
      <c r="A147" s="48" t="s">
        <v>41</v>
      </c>
      <c r="B147" s="48"/>
      <c r="C147" s="48"/>
      <c r="D147" s="48"/>
      <c r="E147" s="48">
        <v>0</v>
      </c>
      <c r="F147" s="48"/>
      <c r="H147" s="120"/>
    </row>
    <row r="148" spans="1:8" ht="15" customHeight="1" x14ac:dyDescent="0.3">
      <c r="A148" s="48" t="s">
        <v>74</v>
      </c>
      <c r="B148" s="48"/>
      <c r="C148" s="48"/>
      <c r="D148" s="48"/>
      <c r="E148" s="65">
        <f>SUM(E145:E147)</f>
        <v>-40000</v>
      </c>
      <c r="F148" s="48"/>
      <c r="H148" s="120"/>
    </row>
    <row r="149" spans="1:8" ht="15" customHeight="1" thickBot="1" x14ac:dyDescent="0.35">
      <c r="A149" s="48" t="s">
        <v>75</v>
      </c>
      <c r="B149" s="48"/>
      <c r="C149" s="48"/>
      <c r="D149" s="48"/>
      <c r="E149" s="67">
        <f>+E148/2</f>
        <v>-20000</v>
      </c>
      <c r="F149" s="48"/>
      <c r="H149" s="114">
        <f>SUM(E149:F149)</f>
        <v>-20000</v>
      </c>
    </row>
    <row r="150" spans="1:8" ht="15" customHeight="1" thickTop="1" x14ac:dyDescent="0.3">
      <c r="A150" s="48"/>
      <c r="B150" s="48"/>
      <c r="C150" s="48"/>
      <c r="D150" s="48"/>
      <c r="E150" s="48"/>
      <c r="F150" s="48"/>
      <c r="G150" s="48"/>
      <c r="H150" s="120"/>
    </row>
    <row r="151" spans="1:8" ht="15" customHeight="1" x14ac:dyDescent="0.3">
      <c r="A151" s="71"/>
      <c r="B151" s="48"/>
      <c r="C151" s="48"/>
      <c r="D151" s="48"/>
      <c r="E151" s="48"/>
      <c r="F151" s="70"/>
      <c r="G151" s="48"/>
      <c r="H151" s="120"/>
    </row>
    <row r="152" spans="1:8" ht="15" customHeight="1" x14ac:dyDescent="0.3">
      <c r="A152" s="54" t="s">
        <v>99</v>
      </c>
      <c r="B152" s="48"/>
      <c r="C152" s="48"/>
      <c r="D152" s="48"/>
      <c r="E152" s="48"/>
      <c r="F152" s="48"/>
      <c r="G152" s="72"/>
      <c r="H152" s="120"/>
    </row>
    <row r="153" spans="1:8" ht="15" customHeight="1" x14ac:dyDescent="0.3">
      <c r="A153" s="48" t="s">
        <v>80</v>
      </c>
      <c r="B153" s="48"/>
      <c r="C153" s="48"/>
      <c r="D153" s="66"/>
      <c r="E153" s="105">
        <v>111000</v>
      </c>
      <c r="F153" s="106" t="s">
        <v>100</v>
      </c>
      <c r="G153" s="106"/>
      <c r="H153" s="120"/>
    </row>
    <row r="154" spans="1:8" ht="15" customHeight="1" x14ac:dyDescent="0.3">
      <c r="A154" s="48" t="s">
        <v>47</v>
      </c>
      <c r="B154" s="48"/>
      <c r="C154" s="48"/>
      <c r="D154" s="48"/>
      <c r="E154" s="48">
        <v>-308000</v>
      </c>
      <c r="F154" s="106" t="s">
        <v>101</v>
      </c>
      <c r="G154" s="152"/>
      <c r="H154" s="37"/>
    </row>
    <row r="155" spans="1:8" ht="15" customHeight="1" x14ac:dyDescent="0.3">
      <c r="A155" s="48" t="s">
        <v>41</v>
      </c>
      <c r="B155" s="48"/>
      <c r="C155" s="48"/>
      <c r="D155" s="48"/>
      <c r="E155" s="48">
        <v>0</v>
      </c>
      <c r="F155" s="72"/>
      <c r="H155" s="120"/>
    </row>
    <row r="156" spans="1:8" ht="15" customHeight="1" x14ac:dyDescent="0.3">
      <c r="A156" s="48" t="s">
        <v>74</v>
      </c>
      <c r="B156" s="48"/>
      <c r="C156" s="48"/>
      <c r="D156" s="48"/>
      <c r="E156" s="65">
        <f>SUM(E153:E155)</f>
        <v>-197000</v>
      </c>
      <c r="F156" s="52" t="s">
        <v>102</v>
      </c>
      <c r="H156" s="120"/>
    </row>
    <row r="157" spans="1:8" ht="15" customHeight="1" thickBot="1" x14ac:dyDescent="0.35">
      <c r="A157" s="48" t="s">
        <v>75</v>
      </c>
      <c r="B157" s="48"/>
      <c r="C157" s="48"/>
      <c r="D157" s="48"/>
      <c r="E157" s="67">
        <v>0</v>
      </c>
      <c r="F157" s="48" t="s">
        <v>103</v>
      </c>
      <c r="H157" s="114">
        <f>+E157</f>
        <v>0</v>
      </c>
    </row>
    <row r="158" spans="1:8" ht="15" customHeight="1" thickTop="1" x14ac:dyDescent="0.3">
      <c r="A158" s="48"/>
      <c r="B158" s="48"/>
      <c r="C158" s="48"/>
      <c r="D158" s="48"/>
      <c r="E158" s="48"/>
      <c r="F158" s="48"/>
      <c r="H158" s="114"/>
    </row>
    <row r="159" spans="1:8" ht="15" customHeight="1" x14ac:dyDescent="0.3">
      <c r="A159" s="1" t="s">
        <v>104</v>
      </c>
      <c r="B159" s="48"/>
      <c r="C159" s="48"/>
      <c r="D159" s="48"/>
      <c r="E159" s="48">
        <v>111000</v>
      </c>
      <c r="F159" s="48"/>
      <c r="H159" s="114"/>
    </row>
    <row r="160" spans="1:8" ht="15" customHeight="1" x14ac:dyDescent="0.3">
      <c r="A160" s="1" t="s">
        <v>105</v>
      </c>
      <c r="C160" s="48"/>
      <c r="D160" s="48"/>
      <c r="E160" s="48"/>
      <c r="F160" s="48"/>
      <c r="H160" s="114"/>
    </row>
    <row r="161" spans="1:8" ht="15" customHeight="1" x14ac:dyDescent="0.3">
      <c r="C161" s="165" t="s">
        <v>106</v>
      </c>
      <c r="D161" s="48">
        <v>308000</v>
      </c>
      <c r="E161" s="48"/>
      <c r="F161" s="106" t="s">
        <v>100</v>
      </c>
      <c r="G161" s="106"/>
      <c r="H161" s="114"/>
    </row>
    <row r="162" spans="1:8" ht="15" customHeight="1" x14ac:dyDescent="0.3">
      <c r="C162" s="165" t="s">
        <v>107</v>
      </c>
      <c r="D162" s="105">
        <v>111000</v>
      </c>
      <c r="E162" s="48">
        <f>-D162</f>
        <v>-111000</v>
      </c>
      <c r="F162" s="106" t="s">
        <v>101</v>
      </c>
      <c r="G162" s="152"/>
      <c r="H162" s="114"/>
    </row>
    <row r="163" spans="1:8" ht="15" customHeight="1" thickBot="1" x14ac:dyDescent="0.35">
      <c r="A163" s="48"/>
      <c r="B163" s="48"/>
      <c r="C163" s="48"/>
      <c r="D163" s="66" t="s">
        <v>108</v>
      </c>
      <c r="E163" s="67">
        <f>SUM(E159:E162)</f>
        <v>0</v>
      </c>
      <c r="F163" s="48" t="s">
        <v>103</v>
      </c>
      <c r="H163" s="114">
        <v>0</v>
      </c>
    </row>
    <row r="164" spans="1:8" ht="15" customHeight="1" thickTop="1" x14ac:dyDescent="0.3">
      <c r="A164" s="48"/>
      <c r="B164" s="48"/>
      <c r="C164" s="48"/>
      <c r="D164" s="48"/>
      <c r="E164" s="48"/>
      <c r="F164" s="48"/>
      <c r="H164" s="114"/>
    </row>
    <row r="165" spans="1:8" ht="15" customHeight="1" x14ac:dyDescent="0.3">
      <c r="A165" s="106" t="s">
        <v>109</v>
      </c>
      <c r="B165" s="106"/>
      <c r="C165" s="106"/>
      <c r="D165" s="106"/>
      <c r="E165" s="106"/>
      <c r="F165" s="106"/>
      <c r="G165" s="166"/>
      <c r="H165" s="114"/>
    </row>
    <row r="166" spans="1:8" ht="15" customHeight="1" x14ac:dyDescent="0.3">
      <c r="A166" s="106" t="s">
        <v>110</v>
      </c>
      <c r="B166" s="106"/>
      <c r="C166" s="106"/>
      <c r="D166" s="106"/>
      <c r="E166" s="106"/>
      <c r="F166" s="106"/>
      <c r="G166" s="166"/>
      <c r="H166" s="114"/>
    </row>
    <row r="167" spans="1:8" ht="15" customHeight="1" x14ac:dyDescent="0.3">
      <c r="A167" s="106" t="s">
        <v>111</v>
      </c>
      <c r="B167" s="106"/>
      <c r="C167" s="106"/>
      <c r="D167" s="106"/>
      <c r="E167" s="106"/>
      <c r="F167" s="106"/>
      <c r="G167" s="166"/>
      <c r="H167" s="114"/>
    </row>
    <row r="168" spans="1:8" ht="15" customHeight="1" x14ac:dyDescent="0.3">
      <c r="A168" s="48"/>
      <c r="B168" s="48"/>
      <c r="C168" s="48"/>
      <c r="D168" s="48"/>
      <c r="E168" s="48"/>
      <c r="F168" s="48"/>
      <c r="H168" s="114"/>
    </row>
    <row r="169" spans="1:8" ht="48.75" customHeight="1" x14ac:dyDescent="0.3">
      <c r="A169" s="188" t="s">
        <v>112</v>
      </c>
      <c r="B169" s="188"/>
      <c r="C169" s="188"/>
      <c r="D169" s="188"/>
      <c r="E169" s="188"/>
      <c r="F169" s="188"/>
      <c r="G169" s="188"/>
      <c r="H169" s="120"/>
    </row>
    <row r="170" spans="1:8" ht="15" customHeight="1" x14ac:dyDescent="0.3">
      <c r="A170" s="48"/>
      <c r="B170" s="48"/>
      <c r="C170" s="48"/>
      <c r="D170" s="48"/>
      <c r="E170" s="48"/>
      <c r="F170" s="48"/>
      <c r="G170" s="48"/>
      <c r="H170" s="125"/>
    </row>
    <row r="171" spans="1:8" ht="15" customHeight="1" x14ac:dyDescent="0.3">
      <c r="A171" s="48"/>
      <c r="B171" s="48"/>
      <c r="C171" s="48"/>
      <c r="D171" s="48"/>
      <c r="E171" s="48"/>
      <c r="F171" s="48"/>
      <c r="G171" s="48"/>
      <c r="H171" s="162">
        <f>SUM(H112:H170)</f>
        <v>-30863.94125</v>
      </c>
    </row>
    <row r="172" spans="1:8" ht="15" customHeight="1" x14ac:dyDescent="0.3">
      <c r="A172" s="177" t="s">
        <v>113</v>
      </c>
      <c r="B172" s="178"/>
      <c r="C172" s="178"/>
      <c r="D172" s="178"/>
      <c r="E172" s="178"/>
      <c r="F172" s="178"/>
      <c r="G172" s="178"/>
      <c r="H172" s="181"/>
    </row>
    <row r="173" spans="1:8" ht="48.75" customHeight="1" x14ac:dyDescent="0.3">
      <c r="A173" s="189" t="s">
        <v>114</v>
      </c>
      <c r="B173" s="189"/>
      <c r="C173" s="189"/>
      <c r="D173" s="189"/>
      <c r="E173" s="189"/>
      <c r="F173" s="189"/>
      <c r="G173" s="189"/>
      <c r="H173" s="128"/>
    </row>
    <row r="174" spans="1:8" ht="15" customHeight="1" thickBot="1" x14ac:dyDescent="0.35">
      <c r="A174" s="127"/>
      <c r="B174" s="127"/>
      <c r="C174" s="127"/>
      <c r="D174" s="127"/>
      <c r="E174" s="127"/>
      <c r="F174" s="127"/>
      <c r="G174" s="127"/>
      <c r="H174" s="129"/>
    </row>
    <row r="175" spans="1:8" ht="15" customHeight="1" x14ac:dyDescent="0.3">
      <c r="A175" s="54" t="s">
        <v>95</v>
      </c>
      <c r="B175" s="48"/>
      <c r="C175" s="48"/>
      <c r="D175" s="48"/>
      <c r="E175" s="48"/>
      <c r="F175" s="48"/>
      <c r="G175" s="182" t="s">
        <v>115</v>
      </c>
      <c r="H175" s="116"/>
    </row>
    <row r="176" spans="1:8" ht="15" customHeight="1" x14ac:dyDescent="0.3">
      <c r="A176" s="52" t="s">
        <v>38</v>
      </c>
      <c r="B176" s="52"/>
      <c r="C176" s="48"/>
      <c r="D176" s="48"/>
      <c r="E176" s="73">
        <v>10000</v>
      </c>
      <c r="F176" s="185" t="s">
        <v>116</v>
      </c>
      <c r="G176" s="183"/>
      <c r="H176" s="116"/>
    </row>
    <row r="177" spans="1:8" ht="15" customHeight="1" x14ac:dyDescent="0.3">
      <c r="A177" s="52" t="s">
        <v>47</v>
      </c>
      <c r="B177" s="52"/>
      <c r="C177" s="48"/>
      <c r="D177" s="48"/>
      <c r="E177" s="74">
        <v>-25000</v>
      </c>
      <c r="F177" s="186"/>
      <c r="G177" s="183"/>
      <c r="H177" s="116"/>
    </row>
    <row r="178" spans="1:8" ht="15" customHeight="1" x14ac:dyDescent="0.3">
      <c r="A178" s="52" t="s">
        <v>41</v>
      </c>
      <c r="B178" s="52"/>
      <c r="C178" s="48"/>
      <c r="D178" s="48"/>
      <c r="E178" s="74">
        <v>0</v>
      </c>
      <c r="F178" s="186"/>
      <c r="G178" s="183"/>
      <c r="H178" s="116"/>
    </row>
    <row r="179" spans="1:8" ht="15" customHeight="1" thickBot="1" x14ac:dyDescent="0.35">
      <c r="A179" s="52" t="s">
        <v>74</v>
      </c>
      <c r="B179" s="52"/>
      <c r="C179" s="48"/>
      <c r="D179" s="48"/>
      <c r="E179" s="75">
        <f>SUM(E176:E178)</f>
        <v>-15000</v>
      </c>
      <c r="F179" s="186"/>
      <c r="G179" s="184"/>
      <c r="H179" s="116"/>
    </row>
    <row r="180" spans="1:8" ht="15" customHeight="1" thickBot="1" x14ac:dyDescent="0.35">
      <c r="A180" s="52" t="s">
        <v>75</v>
      </c>
      <c r="B180" s="52"/>
      <c r="C180" s="48"/>
      <c r="D180" s="48"/>
      <c r="E180" s="75">
        <f>+E179/2</f>
        <v>-7500</v>
      </c>
      <c r="F180" s="187"/>
      <c r="G180" s="167">
        <f>-E190</f>
        <v>-2500</v>
      </c>
      <c r="H180" s="114">
        <f>+G180</f>
        <v>-2500</v>
      </c>
    </row>
    <row r="181" spans="1:8" ht="15" customHeight="1" x14ac:dyDescent="0.3">
      <c r="E181" s="53"/>
      <c r="F181" s="48"/>
      <c r="G181" s="1"/>
      <c r="H181" s="116"/>
    </row>
    <row r="182" spans="1:8" ht="15" customHeight="1" x14ac:dyDescent="0.3">
      <c r="A182" s="76" t="s">
        <v>117</v>
      </c>
      <c r="B182" s="65"/>
      <c r="C182" s="65"/>
      <c r="D182" s="65"/>
      <c r="E182" s="65"/>
      <c r="F182" s="65"/>
      <c r="G182" s="65"/>
      <c r="H182" s="43"/>
    </row>
    <row r="183" spans="1:8" ht="15" customHeight="1" x14ac:dyDescent="0.3">
      <c r="A183" s="77" t="s">
        <v>118</v>
      </c>
      <c r="B183" s="48"/>
      <c r="C183" s="48"/>
      <c r="D183" s="48"/>
      <c r="E183" s="48"/>
      <c r="F183" s="48"/>
      <c r="G183" s="168" t="s">
        <v>119</v>
      </c>
      <c r="H183" s="43"/>
    </row>
    <row r="184" spans="1:8" ht="15" customHeight="1" x14ac:dyDescent="0.3">
      <c r="A184" s="77" t="s">
        <v>120</v>
      </c>
      <c r="B184" s="48"/>
      <c r="C184" s="48"/>
      <c r="D184" s="48"/>
      <c r="E184" s="48"/>
      <c r="F184" s="48"/>
      <c r="G184" s="168" t="s">
        <v>119</v>
      </c>
      <c r="H184" s="43"/>
    </row>
    <row r="185" spans="1:8" ht="15" customHeight="1" x14ac:dyDescent="0.3">
      <c r="A185" s="77"/>
      <c r="B185" s="48"/>
      <c r="C185" s="48"/>
      <c r="D185" s="48"/>
      <c r="E185" s="66"/>
      <c r="F185" s="48"/>
      <c r="G185" s="48"/>
      <c r="H185" s="43"/>
    </row>
    <row r="186" spans="1:8" ht="15" customHeight="1" x14ac:dyDescent="0.3">
      <c r="A186" s="79" t="s">
        <v>121</v>
      </c>
      <c r="B186" s="52"/>
      <c r="C186" s="52"/>
      <c r="D186" s="52"/>
      <c r="E186" s="52"/>
      <c r="F186" s="52"/>
      <c r="G186" s="1"/>
      <c r="H186" s="43"/>
    </row>
    <row r="187" spans="1:8" ht="15" customHeight="1" x14ac:dyDescent="0.3">
      <c r="A187" s="77" t="s">
        <v>122</v>
      </c>
      <c r="B187" s="52"/>
      <c r="C187" s="52"/>
      <c r="D187" s="52"/>
      <c r="E187" s="48">
        <f>-E180</f>
        <v>7500</v>
      </c>
      <c r="F187" s="52"/>
      <c r="H187" s="43"/>
    </row>
    <row r="188" spans="1:8" ht="15" customHeight="1" x14ac:dyDescent="0.3">
      <c r="A188" s="77" t="s">
        <v>123</v>
      </c>
      <c r="B188" s="52"/>
      <c r="C188" s="52"/>
      <c r="D188" s="52"/>
      <c r="E188" s="52"/>
      <c r="F188" s="52"/>
      <c r="H188" s="43"/>
    </row>
    <row r="189" spans="1:8" ht="15" customHeight="1" x14ac:dyDescent="0.3">
      <c r="A189" s="77" t="s">
        <v>124</v>
      </c>
      <c r="B189" s="52"/>
      <c r="C189" s="52"/>
      <c r="D189" s="52"/>
      <c r="E189" s="48">
        <f>-10000*0.5</f>
        <v>-5000</v>
      </c>
      <c r="F189" s="52" t="s">
        <v>125</v>
      </c>
      <c r="H189" s="43"/>
    </row>
    <row r="190" spans="1:8" ht="15" customHeight="1" x14ac:dyDescent="0.3">
      <c r="A190" s="61"/>
      <c r="B190" s="62"/>
      <c r="C190" s="62"/>
      <c r="D190" s="62"/>
      <c r="E190" s="126">
        <f>+E187+E189</f>
        <v>2500</v>
      </c>
      <c r="F190" s="62" t="s">
        <v>126</v>
      </c>
      <c r="G190" s="169"/>
      <c r="H190" s="43"/>
    </row>
    <row r="191" spans="1:8" ht="15" customHeight="1" x14ac:dyDescent="0.3">
      <c r="A191" s="127"/>
      <c r="B191" s="127"/>
      <c r="C191" s="127"/>
      <c r="D191" s="127"/>
      <c r="E191" s="127"/>
      <c r="F191" s="127"/>
      <c r="G191" s="127"/>
      <c r="H191" s="129"/>
    </row>
    <row r="192" spans="1:8" ht="15" customHeight="1" thickBot="1" x14ac:dyDescent="0.4">
      <c r="A192" s="68"/>
      <c r="B192" s="68"/>
      <c r="C192" s="68"/>
      <c r="D192" s="68"/>
      <c r="E192" s="68"/>
      <c r="F192" s="68"/>
      <c r="G192" s="68"/>
      <c r="H192" s="119"/>
    </row>
    <row r="193" spans="1:8" ht="15" customHeight="1" x14ac:dyDescent="0.3">
      <c r="A193" s="54" t="s">
        <v>127</v>
      </c>
      <c r="B193" s="48"/>
      <c r="C193" s="48"/>
      <c r="D193" s="48"/>
      <c r="E193" s="48"/>
      <c r="F193" s="48"/>
      <c r="G193" s="182" t="s">
        <v>115</v>
      </c>
      <c r="H193" s="116"/>
    </row>
    <row r="194" spans="1:8" ht="15" customHeight="1" x14ac:dyDescent="0.3">
      <c r="A194" s="52" t="s">
        <v>97</v>
      </c>
      <c r="B194" s="48"/>
      <c r="C194" s="48"/>
      <c r="D194" s="48"/>
      <c r="E194" s="73">
        <v>0</v>
      </c>
      <c r="F194" s="185" t="s">
        <v>116</v>
      </c>
      <c r="G194" s="183"/>
      <c r="H194" s="116"/>
    </row>
    <row r="195" spans="1:8" ht="15" customHeight="1" x14ac:dyDescent="0.3">
      <c r="A195" s="52" t="s">
        <v>47</v>
      </c>
      <c r="B195" s="48"/>
      <c r="C195" s="48"/>
      <c r="D195" s="48"/>
      <c r="E195" s="74">
        <v>-40000</v>
      </c>
      <c r="F195" s="186"/>
      <c r="G195" s="183"/>
      <c r="H195" s="116"/>
    </row>
    <row r="196" spans="1:8" ht="15" customHeight="1" x14ac:dyDescent="0.3">
      <c r="A196" s="52" t="s">
        <v>41</v>
      </c>
      <c r="B196" s="48"/>
      <c r="C196" s="48"/>
      <c r="D196" s="48"/>
      <c r="E196" s="74">
        <v>0</v>
      </c>
      <c r="F196" s="186"/>
      <c r="G196" s="183"/>
      <c r="H196" s="116"/>
    </row>
    <row r="197" spans="1:8" ht="15" customHeight="1" thickBot="1" x14ac:dyDescent="0.35">
      <c r="A197" s="52" t="s">
        <v>74</v>
      </c>
      <c r="B197" s="48"/>
      <c r="C197" s="48"/>
      <c r="D197" s="48"/>
      <c r="E197" s="75">
        <f>SUM(E194:E196)</f>
        <v>-40000</v>
      </c>
      <c r="F197" s="186"/>
      <c r="G197" s="184"/>
      <c r="H197" s="116"/>
    </row>
    <row r="198" spans="1:8" ht="15" customHeight="1" thickBot="1" x14ac:dyDescent="0.35">
      <c r="A198" s="52" t="s">
        <v>75</v>
      </c>
      <c r="B198" s="48"/>
      <c r="C198" s="48"/>
      <c r="D198" s="48"/>
      <c r="E198" s="75">
        <f>+E197/2</f>
        <v>-20000</v>
      </c>
      <c r="F198" s="187"/>
      <c r="G198" s="167">
        <f>-E208</f>
        <v>-20000</v>
      </c>
      <c r="H198" s="114">
        <f>+G198</f>
        <v>-20000</v>
      </c>
    </row>
    <row r="199" spans="1:8" ht="15" customHeight="1" x14ac:dyDescent="0.3">
      <c r="E199" s="53"/>
      <c r="F199" s="48"/>
      <c r="G199" s="1"/>
      <c r="H199" s="116"/>
    </row>
    <row r="200" spans="1:8" ht="15" customHeight="1" x14ac:dyDescent="0.3">
      <c r="A200" s="76" t="s">
        <v>117</v>
      </c>
      <c r="B200" s="65"/>
      <c r="C200" s="65"/>
      <c r="D200" s="65"/>
      <c r="E200" s="65"/>
      <c r="F200" s="65"/>
      <c r="G200" s="130"/>
      <c r="H200" s="162">
        <f>SUM(H173:H199)</f>
        <v>-22500</v>
      </c>
    </row>
    <row r="201" spans="1:8" ht="15" customHeight="1" x14ac:dyDescent="0.3">
      <c r="A201" s="77" t="s">
        <v>118</v>
      </c>
      <c r="B201" s="48"/>
      <c r="C201" s="48"/>
      <c r="D201" s="48"/>
      <c r="E201" s="48"/>
      <c r="F201" s="48"/>
      <c r="G201" s="78" t="s">
        <v>119</v>
      </c>
      <c r="H201" s="1"/>
    </row>
    <row r="202" spans="1:8" ht="15" customHeight="1" x14ac:dyDescent="0.3">
      <c r="A202" s="77" t="s">
        <v>128</v>
      </c>
      <c r="B202" s="48"/>
      <c r="C202" s="48"/>
      <c r="D202" s="48"/>
      <c r="E202" s="48"/>
      <c r="F202" s="48"/>
      <c r="G202" s="78" t="s">
        <v>119</v>
      </c>
      <c r="H202" s="1"/>
    </row>
    <row r="203" spans="1:8" ht="15" customHeight="1" x14ac:dyDescent="0.3">
      <c r="A203" s="77"/>
      <c r="B203" s="48"/>
      <c r="C203" s="48"/>
      <c r="D203" s="48"/>
      <c r="E203" s="66"/>
      <c r="F203" s="48"/>
      <c r="G203" s="131"/>
      <c r="H203" s="1"/>
    </row>
    <row r="204" spans="1:8" ht="15" customHeight="1" x14ac:dyDescent="0.3">
      <c r="A204" s="79" t="s">
        <v>121</v>
      </c>
      <c r="B204" s="52"/>
      <c r="C204" s="52"/>
      <c r="D204" s="52"/>
      <c r="E204" s="52"/>
      <c r="F204" s="52"/>
      <c r="G204" s="132"/>
      <c r="H204" s="1"/>
    </row>
    <row r="205" spans="1:8" ht="15" customHeight="1" x14ac:dyDescent="0.3">
      <c r="A205" s="77" t="s">
        <v>122</v>
      </c>
      <c r="B205" s="52"/>
      <c r="C205" s="52"/>
      <c r="D205" s="52"/>
      <c r="E205" s="48">
        <f>-E198</f>
        <v>20000</v>
      </c>
      <c r="F205" s="52"/>
      <c r="G205" s="133"/>
      <c r="H205" s="1"/>
    </row>
    <row r="206" spans="1:8" ht="15" customHeight="1" x14ac:dyDescent="0.3">
      <c r="A206" s="77" t="s">
        <v>123</v>
      </c>
      <c r="B206" s="52"/>
      <c r="C206" s="52"/>
      <c r="D206" s="52"/>
      <c r="E206" s="52"/>
      <c r="F206" s="52"/>
      <c r="G206" s="133"/>
      <c r="H206" s="1"/>
    </row>
    <row r="207" spans="1:8" ht="15" customHeight="1" x14ac:dyDescent="0.3">
      <c r="A207" s="77" t="s">
        <v>124</v>
      </c>
      <c r="B207" s="52"/>
      <c r="C207" s="52"/>
      <c r="D207" s="52"/>
      <c r="E207" s="48">
        <v>0</v>
      </c>
      <c r="F207" s="52" t="s">
        <v>103</v>
      </c>
      <c r="G207" s="133"/>
      <c r="H207" s="1"/>
    </row>
    <row r="208" spans="1:8" ht="15" customHeight="1" x14ac:dyDescent="0.3">
      <c r="A208" s="58"/>
      <c r="B208" s="52"/>
      <c r="C208" s="52"/>
      <c r="D208" s="52"/>
      <c r="E208" s="65">
        <f>+E205+E207</f>
        <v>20000</v>
      </c>
      <c r="F208" s="52"/>
      <c r="G208" s="133"/>
      <c r="H208" s="1"/>
    </row>
    <row r="209" spans="1:8" ht="15" customHeight="1" x14ac:dyDescent="0.3">
      <c r="A209" s="170" t="s">
        <v>129</v>
      </c>
      <c r="B209" s="62"/>
      <c r="C209" s="62"/>
      <c r="D209" s="62"/>
      <c r="E209" s="91"/>
      <c r="F209" s="62"/>
      <c r="G209" s="134"/>
      <c r="H209" s="1"/>
    </row>
    <row r="210" spans="1:8" ht="15" customHeight="1" x14ac:dyDescent="0.3">
      <c r="A210" s="52"/>
      <c r="B210" s="52"/>
      <c r="C210" s="52"/>
      <c r="D210" s="52"/>
      <c r="E210" s="48"/>
      <c r="F210" s="52"/>
      <c r="H210" s="1"/>
    </row>
    <row r="211" spans="1:8" ht="15" customHeight="1" x14ac:dyDescent="0.3">
      <c r="E211" s="53"/>
      <c r="F211" s="48"/>
      <c r="G211" s="1"/>
      <c r="H211" s="1"/>
    </row>
    <row r="212" spans="1:8" ht="15" customHeight="1" x14ac:dyDescent="0.3">
      <c r="A212" s="27"/>
      <c r="E212" s="53"/>
      <c r="F212" s="48"/>
      <c r="G212" s="1"/>
    </row>
  </sheetData>
  <mergeCells count="12">
    <mergeCell ref="A172:H172"/>
    <mergeCell ref="G193:G197"/>
    <mergeCell ref="F194:F198"/>
    <mergeCell ref="A169:G169"/>
    <mergeCell ref="A173:G173"/>
    <mergeCell ref="G175:G179"/>
    <mergeCell ref="F176:F180"/>
    <mergeCell ref="A32:H32"/>
    <mergeCell ref="A100:H100"/>
    <mergeCell ref="A68:G68"/>
    <mergeCell ref="A69:G69"/>
    <mergeCell ref="A111:H111"/>
  </mergeCells>
  <pageMargins left="0.98425196850393704" right="0.98425196850393704" top="0.98425196850393704" bottom="0.98425196850393704" header="0.51181102362204722" footer="0.51181102362204722"/>
  <pageSetup scale="83" fitToHeight="0" orientation="portrait" r:id="rId1"/>
  <headerFooter alignWithMargins="0"/>
  <rowBreaks count="5" manualBreakCount="5">
    <brk id="29" max="7" man="1"/>
    <brk id="71" max="7" man="1"/>
    <brk id="110" max="7" man="1"/>
    <brk id="151" max="7" man="1"/>
    <brk id="171" max="7"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C24A3-0DC0-4EC9-9DF5-B071EC531771}">
  <sheetPr>
    <tabColor theme="0" tint="-0.499984740745262"/>
    <pageSetUpPr fitToPage="1"/>
  </sheetPr>
  <dimension ref="A2:C10"/>
  <sheetViews>
    <sheetView zoomScale="220" zoomScaleNormal="220" workbookViewId="0"/>
  </sheetViews>
  <sheetFormatPr baseColWidth="10" defaultColWidth="11.54296875" defaultRowHeight="15" customHeight="1" x14ac:dyDescent="0.3"/>
  <cols>
    <col min="1" max="1" width="18.81640625" style="1" bestFit="1" customWidth="1"/>
    <col min="2" max="2" width="9.90625" style="173" customWidth="1"/>
    <col min="3" max="3" width="9.90625" style="1" customWidth="1"/>
    <col min="4" max="16384" width="11.54296875" style="1"/>
  </cols>
  <sheetData>
    <row r="2" spans="1:3" ht="46.8" x14ac:dyDescent="0.3">
      <c r="B2" s="171" t="s">
        <v>130</v>
      </c>
      <c r="C2" s="171" t="s">
        <v>131</v>
      </c>
    </row>
    <row r="3" spans="1:3" ht="15" customHeight="1" x14ac:dyDescent="0.3">
      <c r="A3" s="163" t="s">
        <v>132</v>
      </c>
      <c r="B3" s="172">
        <f>+Solution!G8+Solution!G11+Solution!G12+Solution!G13</f>
        <v>201500</v>
      </c>
      <c r="C3" s="174"/>
    </row>
    <row r="4" spans="1:3" ht="15" customHeight="1" x14ac:dyDescent="0.3">
      <c r="A4" s="163" t="s">
        <v>133</v>
      </c>
      <c r="B4" s="190"/>
      <c r="C4" s="172"/>
    </row>
    <row r="5" spans="1:3" ht="15" customHeight="1" x14ac:dyDescent="0.3">
      <c r="A5" s="163" t="s">
        <v>58</v>
      </c>
      <c r="B5" s="191"/>
      <c r="C5" s="172"/>
    </row>
    <row r="6" spans="1:3" ht="15" customHeight="1" x14ac:dyDescent="0.3">
      <c r="A6" s="163" t="s">
        <v>59</v>
      </c>
      <c r="B6" s="191"/>
      <c r="C6" s="172"/>
    </row>
    <row r="7" spans="1:3" ht="15" customHeight="1" x14ac:dyDescent="0.3">
      <c r="A7" s="163" t="s">
        <v>84</v>
      </c>
      <c r="B7" s="191"/>
      <c r="C7" s="172"/>
    </row>
    <row r="8" spans="1:3" ht="15" customHeight="1" x14ac:dyDescent="0.3">
      <c r="A8" s="163" t="s">
        <v>85</v>
      </c>
      <c r="B8" s="191"/>
      <c r="C8" s="172"/>
    </row>
    <row r="9" spans="1:3" ht="15" customHeight="1" x14ac:dyDescent="0.3">
      <c r="A9" s="163" t="s">
        <v>134</v>
      </c>
      <c r="B9" s="191"/>
      <c r="C9" s="172"/>
    </row>
    <row r="10" spans="1:3" ht="15" customHeight="1" x14ac:dyDescent="0.3">
      <c r="A10" s="163" t="s">
        <v>135</v>
      </c>
      <c r="B10" s="191"/>
      <c r="C10" s="172"/>
    </row>
  </sheetData>
  <mergeCells count="1">
    <mergeCell ref="B4:B10"/>
  </mergeCells>
  <pageMargins left="0.98425196850393704" right="0.98425196850393704" top="0.98425196850393704" bottom="0.98425196850393704" header="0.51181102362204722" footer="0.51181102362204722"/>
  <pageSetup scale="75" fitToHeight="0" orientation="portrait" r:id="rId1"/>
  <headerFooter alignWithMargins="0"/>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DB5AB-EF02-400D-8083-6A04F33F64BF}">
  <sheetPr>
    <tabColor theme="0" tint="-0.499984740745262"/>
    <pageSetUpPr fitToPage="1"/>
  </sheetPr>
  <dimension ref="A2:C7"/>
  <sheetViews>
    <sheetView zoomScale="280" zoomScaleNormal="280" workbookViewId="0"/>
  </sheetViews>
  <sheetFormatPr baseColWidth="10" defaultColWidth="11.54296875" defaultRowHeight="15" customHeight="1" x14ac:dyDescent="0.3"/>
  <cols>
    <col min="1" max="1" width="19.6328125" style="1" bestFit="1" customWidth="1"/>
    <col min="2" max="2" width="9.90625" style="1" customWidth="1"/>
    <col min="3" max="16384" width="11.54296875" style="1"/>
  </cols>
  <sheetData>
    <row r="2" spans="1:3" ht="15.6" x14ac:dyDescent="0.3">
      <c r="B2" s="171" t="s">
        <v>131</v>
      </c>
      <c r="C2" s="171" t="s">
        <v>136</v>
      </c>
    </row>
    <row r="3" spans="1:3" ht="15" customHeight="1" x14ac:dyDescent="0.3">
      <c r="A3" s="163" t="s">
        <v>137</v>
      </c>
      <c r="B3" s="172"/>
      <c r="C3" s="172"/>
    </row>
    <row r="4" spans="1:3" ht="15" customHeight="1" x14ac:dyDescent="0.3">
      <c r="A4" s="163" t="s">
        <v>138</v>
      </c>
      <c r="B4" s="172"/>
      <c r="C4" s="172"/>
    </row>
    <row r="5" spans="1:3" ht="15" customHeight="1" x14ac:dyDescent="0.3">
      <c r="A5" s="163" t="s">
        <v>139</v>
      </c>
      <c r="B5" s="172"/>
      <c r="C5" s="172"/>
    </row>
    <row r="6" spans="1:3" ht="15" customHeight="1" x14ac:dyDescent="0.3">
      <c r="A6" s="163" t="s">
        <v>140</v>
      </c>
      <c r="B6" s="172"/>
      <c r="C6" s="172"/>
    </row>
    <row r="7" spans="1:3" ht="15" customHeight="1" x14ac:dyDescent="0.3">
      <c r="A7" s="163" t="s">
        <v>141</v>
      </c>
      <c r="B7" s="172"/>
      <c r="C7" s="172"/>
    </row>
  </sheetData>
  <pageMargins left="0.98425196850393704" right="0.98425196850393704" top="0.98425196850393704" bottom="0.98425196850393704" header="0.51181102362204722" footer="0.51181102362204722"/>
  <pageSetup scale="75" fitToHeight="0" orientation="portrait" r:id="rId1"/>
  <headerFooter alignWithMargins="0"/>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81"/>
  <sheetViews>
    <sheetView zoomScale="130" zoomScaleNormal="130" workbookViewId="0">
      <selection activeCell="E45" sqref="E45"/>
    </sheetView>
  </sheetViews>
  <sheetFormatPr baseColWidth="10" defaultColWidth="11.54296875" defaultRowHeight="13.8" x14ac:dyDescent="0.25"/>
  <cols>
    <col min="1" max="1" width="6.1796875" style="7" customWidth="1"/>
    <col min="2" max="3" width="11.54296875" style="8"/>
    <col min="4" max="4" width="19.54296875" style="8" customWidth="1"/>
    <col min="5" max="5" width="10.6328125" style="8" customWidth="1"/>
    <col min="6" max="6" width="13.36328125" style="9" customWidth="1"/>
    <col min="7" max="7" width="2.36328125" style="8" customWidth="1"/>
    <col min="8" max="16384" width="11.54296875" style="8"/>
  </cols>
  <sheetData>
    <row r="1" spans="1:6" ht="17.399999999999999" x14ac:dyDescent="0.3">
      <c r="B1" s="3"/>
      <c r="C1" s="3"/>
      <c r="D1" s="3"/>
      <c r="E1" s="3"/>
      <c r="F1" s="3"/>
    </row>
    <row r="2" spans="1:6" ht="17.399999999999999" x14ac:dyDescent="0.3">
      <c r="B2" s="3"/>
      <c r="C2" s="3"/>
      <c r="D2" s="3"/>
      <c r="E2" s="3"/>
      <c r="F2" s="3"/>
    </row>
    <row r="3" spans="1:6" ht="15.6" x14ac:dyDescent="0.3">
      <c r="A3" s="5" t="s">
        <v>142</v>
      </c>
      <c r="B3" s="1"/>
      <c r="C3" s="1"/>
      <c r="D3" s="1"/>
      <c r="E3" s="1"/>
      <c r="F3" s="2"/>
    </row>
    <row r="4" spans="1:6" ht="15.6" x14ac:dyDescent="0.3">
      <c r="B4" s="4" t="s">
        <v>143</v>
      </c>
      <c r="C4" s="4"/>
      <c r="D4" s="4"/>
      <c r="E4" s="4"/>
      <c r="F4" s="4">
        <v>42961</v>
      </c>
    </row>
    <row r="5" spans="1:6" ht="15.6" x14ac:dyDescent="0.3">
      <c r="A5" s="13" t="s">
        <v>144</v>
      </c>
      <c r="C5" s="4"/>
      <c r="D5" s="4"/>
      <c r="E5" s="4"/>
      <c r="F5" s="4"/>
    </row>
    <row r="6" spans="1:6" ht="15.6" x14ac:dyDescent="0.3">
      <c r="A6" s="34" t="s">
        <v>145</v>
      </c>
      <c r="B6" s="4" t="s">
        <v>146</v>
      </c>
      <c r="C6" s="4"/>
      <c r="D6" s="4"/>
      <c r="E6" s="4">
        <v>12131</v>
      </c>
      <c r="F6" s="35"/>
    </row>
    <row r="7" spans="1:6" ht="15.6" x14ac:dyDescent="0.3">
      <c r="B7" s="4" t="s">
        <v>147</v>
      </c>
      <c r="C7" s="4"/>
      <c r="D7" s="4"/>
      <c r="E7" s="26">
        <v>24588</v>
      </c>
      <c r="F7" s="4"/>
    </row>
    <row r="8" spans="1:6" ht="15.6" x14ac:dyDescent="0.3">
      <c r="B8" s="4" t="s">
        <v>148</v>
      </c>
      <c r="C8" s="4"/>
      <c r="D8" s="4"/>
      <c r="E8" s="4">
        <v>1000</v>
      </c>
      <c r="F8" s="4"/>
    </row>
    <row r="9" spans="1:6" ht="15.6" x14ac:dyDescent="0.3">
      <c r="B9" s="4" t="s">
        <v>149</v>
      </c>
      <c r="C9" s="4"/>
      <c r="D9" s="4"/>
      <c r="E9" s="4">
        <v>537</v>
      </c>
      <c r="F9" s="4"/>
    </row>
    <row r="10" spans="1:6" ht="15.6" x14ac:dyDescent="0.3">
      <c r="B10" s="4" t="s">
        <v>150</v>
      </c>
      <c r="C10" s="4"/>
      <c r="D10" s="4"/>
      <c r="E10" s="33">
        <v>470</v>
      </c>
      <c r="F10" s="4"/>
    </row>
    <row r="11" spans="1:6" ht="15.6" x14ac:dyDescent="0.3">
      <c r="B11" s="4" t="s">
        <v>151</v>
      </c>
      <c r="C11" s="4"/>
      <c r="D11" s="4"/>
      <c r="E11" s="4">
        <v>5845</v>
      </c>
      <c r="F11" s="4"/>
    </row>
    <row r="12" spans="1:6" ht="15.6" x14ac:dyDescent="0.3">
      <c r="B12" s="4" t="s">
        <v>152</v>
      </c>
      <c r="C12" s="4"/>
      <c r="D12" s="4"/>
      <c r="E12" s="29">
        <v>3772</v>
      </c>
      <c r="F12" s="4"/>
    </row>
    <row r="13" spans="1:6" ht="15.6" x14ac:dyDescent="0.3">
      <c r="B13" s="4" t="s">
        <v>153</v>
      </c>
      <c r="C13" s="4"/>
      <c r="D13" s="4"/>
      <c r="E13" s="4">
        <v>620</v>
      </c>
      <c r="F13" s="4"/>
    </row>
    <row r="14" spans="1:6" ht="15.6" x14ac:dyDescent="0.3">
      <c r="B14" s="4" t="s">
        <v>154</v>
      </c>
      <c r="C14" s="4"/>
      <c r="D14" s="4"/>
      <c r="E14" s="32">
        <f>+E46</f>
        <v>422.2800000000002</v>
      </c>
      <c r="F14" s="28" t="s">
        <v>155</v>
      </c>
    </row>
    <row r="15" spans="1:6" ht="15.6" x14ac:dyDescent="0.3">
      <c r="B15" s="4" t="s">
        <v>156</v>
      </c>
      <c r="C15" s="4"/>
      <c r="D15" s="4"/>
      <c r="E15" s="4">
        <v>8856</v>
      </c>
      <c r="F15" s="4"/>
    </row>
    <row r="16" spans="1:6" ht="15.6" x14ac:dyDescent="0.3">
      <c r="B16" s="4" t="s">
        <v>157</v>
      </c>
      <c r="C16" s="4"/>
      <c r="D16" s="4"/>
      <c r="E16" s="4">
        <v>350</v>
      </c>
      <c r="F16" s="4"/>
    </row>
    <row r="17" spans="1:6" ht="15.6" x14ac:dyDescent="0.3">
      <c r="B17" s="4" t="s">
        <v>158</v>
      </c>
      <c r="C17" s="4"/>
      <c r="D17" s="4"/>
      <c r="E17" s="11">
        <v>3920</v>
      </c>
      <c r="F17" s="4">
        <f>SUM(E6:E17)</f>
        <v>62511.28</v>
      </c>
    </row>
    <row r="18" spans="1:6" ht="15.6" x14ac:dyDescent="0.3">
      <c r="A18" s="13" t="s">
        <v>159</v>
      </c>
      <c r="B18" s="6"/>
      <c r="C18" s="4"/>
      <c r="D18" s="4"/>
      <c r="E18" s="4"/>
      <c r="F18" s="4"/>
    </row>
    <row r="19" spans="1:6" ht="15.6" x14ac:dyDescent="0.3">
      <c r="A19" s="34" t="s">
        <v>160</v>
      </c>
      <c r="B19" s="4" t="s">
        <v>161</v>
      </c>
      <c r="C19" s="4"/>
      <c r="D19" s="4"/>
      <c r="E19" s="4">
        <v>-3658</v>
      </c>
      <c r="F19" s="4"/>
    </row>
    <row r="20" spans="1:6" ht="15.6" x14ac:dyDescent="0.3">
      <c r="B20" s="4" t="s">
        <v>162</v>
      </c>
      <c r="C20" s="4"/>
      <c r="D20" s="4"/>
      <c r="E20" s="26">
        <v>-12650</v>
      </c>
      <c r="F20" s="4"/>
    </row>
    <row r="21" spans="1:6" ht="15.6" x14ac:dyDescent="0.3">
      <c r="B21" s="4" t="s">
        <v>163</v>
      </c>
      <c r="C21" s="4"/>
      <c r="D21" s="4"/>
      <c r="E21" s="33">
        <v>-5400</v>
      </c>
      <c r="F21" s="4">
        <f>SUM(E19:E21)</f>
        <v>-21708</v>
      </c>
    </row>
    <row r="23" spans="1:6" ht="16.2" thickBot="1" x14ac:dyDescent="0.35">
      <c r="B23" s="1" t="s">
        <v>164</v>
      </c>
      <c r="F23" s="12">
        <f>SUM(F4:F21)</f>
        <v>83764.28</v>
      </c>
    </row>
    <row r="24" spans="1:6" ht="16.2" thickTop="1" x14ac:dyDescent="0.3">
      <c r="B24" s="1"/>
      <c r="F24" s="14"/>
    </row>
    <row r="25" spans="1:6" x14ac:dyDescent="0.25">
      <c r="F25" s="10"/>
    </row>
    <row r="26" spans="1:6" ht="15.6" x14ac:dyDescent="0.3">
      <c r="A26" s="5" t="s">
        <v>165</v>
      </c>
    </row>
    <row r="27" spans="1:6" ht="16.2" thickBot="1" x14ac:dyDescent="0.35">
      <c r="B27" s="1" t="s">
        <v>166</v>
      </c>
      <c r="C27" s="1"/>
      <c r="D27" s="1"/>
      <c r="E27" s="1"/>
      <c r="F27" s="12">
        <v>3658</v>
      </c>
    </row>
    <row r="28" spans="1:6" ht="16.2" thickTop="1" x14ac:dyDescent="0.3">
      <c r="B28" s="27" t="s">
        <v>167</v>
      </c>
    </row>
    <row r="31" spans="1:6" ht="15.6" x14ac:dyDescent="0.3">
      <c r="A31" s="15" t="s">
        <v>168</v>
      </c>
      <c r="B31" s="1"/>
      <c r="C31" s="1"/>
      <c r="D31" s="1"/>
      <c r="E31" s="1"/>
      <c r="F31" s="2"/>
    </row>
    <row r="32" spans="1:6" ht="15.6" x14ac:dyDescent="0.3">
      <c r="A32" s="1" t="s">
        <v>169</v>
      </c>
      <c r="B32" s="1"/>
      <c r="C32" s="1"/>
      <c r="D32" s="1"/>
      <c r="E32" s="1"/>
      <c r="F32" s="2"/>
    </row>
    <row r="33" spans="1:6" ht="15.6" x14ac:dyDescent="0.3">
      <c r="A33" s="1" t="s">
        <v>170</v>
      </c>
      <c r="B33" s="1"/>
      <c r="C33" s="1"/>
      <c r="D33" s="1"/>
      <c r="E33" s="29">
        <f>5029*9/12</f>
        <v>3771.75</v>
      </c>
      <c r="F33" s="2"/>
    </row>
    <row r="34" spans="1:6" ht="15.6" x14ac:dyDescent="0.3">
      <c r="A34" s="1"/>
      <c r="B34" s="1"/>
      <c r="C34" s="1"/>
      <c r="D34" s="1"/>
      <c r="E34" s="4"/>
      <c r="F34" s="2"/>
    </row>
    <row r="35" spans="1:6" ht="15.6" x14ac:dyDescent="0.3">
      <c r="A35" s="15" t="s">
        <v>171</v>
      </c>
      <c r="B35" s="1"/>
      <c r="C35" s="1"/>
      <c r="D35" s="1"/>
      <c r="E35" s="4"/>
      <c r="F35" s="2"/>
    </row>
    <row r="36" spans="1:6" ht="15.6" x14ac:dyDescent="0.3">
      <c r="A36" s="192" t="s">
        <v>172</v>
      </c>
      <c r="B36" s="192"/>
      <c r="C36" s="192"/>
      <c r="D36" s="192"/>
      <c r="E36" s="192"/>
      <c r="F36" s="2"/>
    </row>
    <row r="37" spans="1:6" ht="15.6" x14ac:dyDescent="0.3">
      <c r="A37" s="192"/>
      <c r="B37" s="192"/>
      <c r="C37" s="192"/>
      <c r="D37" s="192"/>
      <c r="E37" s="192"/>
      <c r="F37" s="2"/>
    </row>
    <row r="38" spans="1:6" ht="15.6" x14ac:dyDescent="0.3">
      <c r="A38" s="16"/>
      <c r="B38" s="16"/>
      <c r="C38" s="16"/>
      <c r="D38" s="16"/>
      <c r="E38" s="16"/>
      <c r="F38" s="2"/>
    </row>
    <row r="39" spans="1:6" ht="15.6" x14ac:dyDescent="0.3">
      <c r="A39" s="15" t="s">
        <v>173</v>
      </c>
      <c r="B39" s="1"/>
      <c r="C39" s="1"/>
      <c r="D39" s="1"/>
      <c r="E39" s="1"/>
      <c r="F39" s="2"/>
    </row>
    <row r="40" spans="1:6" ht="15.6" x14ac:dyDescent="0.3">
      <c r="A40" s="1" t="s">
        <v>174</v>
      </c>
      <c r="B40" s="1"/>
      <c r="C40" s="1"/>
      <c r="D40" s="1"/>
      <c r="E40" s="1"/>
      <c r="F40" s="2"/>
    </row>
    <row r="41" spans="1:6" ht="15.6" x14ac:dyDescent="0.3">
      <c r="A41" s="1" t="s">
        <v>175</v>
      </c>
      <c r="B41" s="1"/>
      <c r="C41" s="1"/>
      <c r="D41" s="1"/>
      <c r="E41" s="1"/>
      <c r="F41" s="2"/>
    </row>
    <row r="42" spans="1:6" ht="15.6" x14ac:dyDescent="0.3">
      <c r="A42" s="1" t="s">
        <v>176</v>
      </c>
      <c r="B42" s="1"/>
      <c r="C42" s="1"/>
      <c r="D42" s="1"/>
      <c r="E42" s="4">
        <v>1863</v>
      </c>
      <c r="F42" s="25" t="s">
        <v>177</v>
      </c>
    </row>
    <row r="43" spans="1:6" ht="15.6" x14ac:dyDescent="0.3">
      <c r="A43" s="17" t="s">
        <v>178</v>
      </c>
      <c r="B43" s="18"/>
      <c r="C43" s="18"/>
      <c r="D43" s="18"/>
      <c r="E43" s="19"/>
      <c r="F43" s="2"/>
    </row>
    <row r="44" spans="1:6" ht="15.6" x14ac:dyDescent="0.3">
      <c r="A44" s="20"/>
      <c r="B44" s="1" t="s">
        <v>179</v>
      </c>
      <c r="C44" s="1"/>
      <c r="D44" s="1"/>
      <c r="E44" s="21"/>
      <c r="F44" s="31">
        <f>1863/0.75</f>
        <v>2484</v>
      </c>
    </row>
    <row r="45" spans="1:6" ht="15.6" x14ac:dyDescent="0.3">
      <c r="A45" s="22"/>
      <c r="B45" s="23" t="s">
        <v>180</v>
      </c>
      <c r="C45" s="23"/>
      <c r="D45" s="23"/>
      <c r="E45" s="24">
        <f>-F44*0.58</f>
        <v>-1440.7199999999998</v>
      </c>
      <c r="F45" s="25" t="s">
        <v>181</v>
      </c>
    </row>
    <row r="46" spans="1:6" ht="16.2" thickBot="1" x14ac:dyDescent="0.35">
      <c r="A46" s="1" t="s">
        <v>182</v>
      </c>
      <c r="B46" s="1"/>
      <c r="C46" s="1"/>
      <c r="D46" s="1"/>
      <c r="E46" s="30">
        <f>SUM(E42:E45)</f>
        <v>422.2800000000002</v>
      </c>
      <c r="F46" s="25" t="s">
        <v>155</v>
      </c>
    </row>
    <row r="47" spans="1:6" ht="16.2" thickTop="1" x14ac:dyDescent="0.3">
      <c r="A47" s="1"/>
      <c r="B47" s="1"/>
      <c r="C47" s="1"/>
      <c r="D47" s="1"/>
      <c r="E47" s="1"/>
      <c r="F47" s="2"/>
    </row>
    <row r="48" spans="1:6" ht="15.6" x14ac:dyDescent="0.3">
      <c r="A48" s="15" t="s">
        <v>183</v>
      </c>
      <c r="B48" s="1"/>
      <c r="C48" s="1"/>
      <c r="D48" s="1"/>
      <c r="E48" s="1"/>
      <c r="F48" s="2"/>
    </row>
    <row r="49" spans="1:6" ht="15.6" x14ac:dyDescent="0.3">
      <c r="A49" s="1" t="s">
        <v>184</v>
      </c>
      <c r="B49" s="1"/>
      <c r="C49" s="1"/>
      <c r="D49" s="1"/>
      <c r="E49" s="1"/>
      <c r="F49" s="2"/>
    </row>
    <row r="50" spans="1:6" ht="15.6" x14ac:dyDescent="0.3">
      <c r="A50" s="1" t="s">
        <v>185</v>
      </c>
      <c r="B50" s="1"/>
      <c r="C50" s="1"/>
      <c r="D50" s="1"/>
      <c r="E50" s="1"/>
      <c r="F50" s="2"/>
    </row>
    <row r="51" spans="1:6" ht="15.6" x14ac:dyDescent="0.3">
      <c r="A51" s="1" t="s">
        <v>186</v>
      </c>
      <c r="B51" s="1"/>
      <c r="C51" s="1"/>
      <c r="D51" s="1"/>
      <c r="E51" s="1"/>
      <c r="F51" s="2"/>
    </row>
    <row r="52" spans="1:6" ht="15.6" x14ac:dyDescent="0.3">
      <c r="A52" s="1"/>
      <c r="B52" s="1"/>
      <c r="C52" s="1"/>
      <c r="D52" s="1"/>
      <c r="E52" s="1"/>
      <c r="F52" s="2"/>
    </row>
    <row r="53" spans="1:6" ht="15.6" x14ac:dyDescent="0.3">
      <c r="A53" s="1"/>
      <c r="B53" s="1"/>
      <c r="C53" s="1"/>
      <c r="D53" s="1"/>
      <c r="E53" s="1"/>
      <c r="F53" s="2"/>
    </row>
    <row r="54" spans="1:6" ht="15.6" x14ac:dyDescent="0.3">
      <c r="A54" s="1"/>
      <c r="B54" s="1"/>
      <c r="C54" s="1"/>
      <c r="D54" s="1"/>
      <c r="E54" s="1"/>
      <c r="F54" s="2"/>
    </row>
    <row r="55" spans="1:6" ht="15.6" x14ac:dyDescent="0.3">
      <c r="A55" s="1"/>
      <c r="B55" s="1"/>
      <c r="C55" s="1"/>
      <c r="D55" s="1"/>
      <c r="E55" s="1"/>
      <c r="F55" s="2"/>
    </row>
    <row r="56" spans="1:6" ht="15.6" x14ac:dyDescent="0.3">
      <c r="A56" s="1"/>
      <c r="B56" s="1"/>
      <c r="C56" s="1"/>
      <c r="D56" s="1"/>
      <c r="E56" s="1"/>
      <c r="F56" s="2"/>
    </row>
    <row r="57" spans="1:6" ht="15.6" x14ac:dyDescent="0.3">
      <c r="A57" s="1"/>
      <c r="B57" s="1"/>
      <c r="C57" s="1"/>
      <c r="D57" s="1"/>
      <c r="E57" s="1"/>
      <c r="F57" s="2"/>
    </row>
    <row r="58" spans="1:6" ht="15.6" x14ac:dyDescent="0.3">
      <c r="A58" s="1"/>
      <c r="B58" s="1"/>
      <c r="C58" s="1"/>
      <c r="D58" s="1"/>
      <c r="E58" s="1"/>
      <c r="F58" s="2"/>
    </row>
    <row r="59" spans="1:6" ht="15.6" x14ac:dyDescent="0.3">
      <c r="A59" s="1"/>
      <c r="B59" s="1"/>
      <c r="C59" s="1"/>
      <c r="D59" s="1"/>
      <c r="E59" s="1"/>
      <c r="F59" s="2"/>
    </row>
    <row r="60" spans="1:6" ht="15.6" x14ac:dyDescent="0.3">
      <c r="A60" s="1"/>
      <c r="B60" s="1"/>
      <c r="C60" s="1"/>
      <c r="D60" s="1"/>
      <c r="E60" s="1"/>
      <c r="F60" s="2"/>
    </row>
    <row r="61" spans="1:6" ht="15.6" x14ac:dyDescent="0.3">
      <c r="A61" s="1"/>
      <c r="B61" s="1"/>
      <c r="C61" s="1"/>
      <c r="D61" s="1"/>
      <c r="E61" s="1"/>
      <c r="F61" s="2"/>
    </row>
    <row r="62" spans="1:6" ht="15.6" x14ac:dyDescent="0.3">
      <c r="A62" s="1"/>
      <c r="B62" s="1"/>
      <c r="C62" s="1"/>
      <c r="D62" s="1"/>
      <c r="E62" s="1"/>
      <c r="F62" s="2"/>
    </row>
    <row r="63" spans="1:6" ht="15.6" x14ac:dyDescent="0.3">
      <c r="A63" s="1"/>
      <c r="B63" s="1"/>
      <c r="C63" s="1"/>
      <c r="D63" s="1"/>
      <c r="E63" s="1"/>
      <c r="F63" s="2"/>
    </row>
    <row r="64" spans="1:6" ht="15.6" x14ac:dyDescent="0.3">
      <c r="A64" s="1"/>
      <c r="B64" s="1"/>
      <c r="C64" s="1"/>
      <c r="D64" s="1"/>
      <c r="E64" s="1"/>
      <c r="F64" s="2"/>
    </row>
    <row r="65" spans="1:6" ht="15.6" x14ac:dyDescent="0.3">
      <c r="A65" s="1"/>
      <c r="B65" s="1"/>
      <c r="C65" s="1"/>
      <c r="D65" s="1"/>
      <c r="E65" s="1"/>
      <c r="F65" s="2"/>
    </row>
    <row r="66" spans="1:6" ht="15.6" x14ac:dyDescent="0.3">
      <c r="A66" s="1"/>
      <c r="B66" s="1"/>
      <c r="C66" s="1"/>
      <c r="D66" s="1"/>
      <c r="E66" s="1"/>
      <c r="F66" s="2"/>
    </row>
    <row r="67" spans="1:6" ht="15.6" x14ac:dyDescent="0.3">
      <c r="A67" s="1"/>
      <c r="B67" s="1"/>
      <c r="C67" s="1"/>
      <c r="D67" s="1"/>
      <c r="E67" s="1"/>
      <c r="F67" s="2"/>
    </row>
    <row r="68" spans="1:6" ht="15.6" x14ac:dyDescent="0.3">
      <c r="A68" s="1"/>
      <c r="B68" s="1"/>
      <c r="C68" s="1"/>
      <c r="D68" s="1"/>
      <c r="E68" s="1"/>
      <c r="F68" s="2"/>
    </row>
    <row r="69" spans="1:6" ht="15.6" x14ac:dyDescent="0.3">
      <c r="A69" s="1"/>
      <c r="B69" s="1"/>
      <c r="C69" s="1"/>
      <c r="D69" s="1"/>
      <c r="E69" s="1"/>
      <c r="F69" s="2"/>
    </row>
    <row r="70" spans="1:6" ht="15.6" x14ac:dyDescent="0.3">
      <c r="A70" s="1"/>
      <c r="B70" s="1"/>
      <c r="C70" s="1"/>
      <c r="D70" s="1"/>
      <c r="E70" s="1"/>
      <c r="F70" s="2"/>
    </row>
    <row r="71" spans="1:6" ht="15.6" x14ac:dyDescent="0.3">
      <c r="A71" s="1"/>
      <c r="B71" s="1"/>
      <c r="C71" s="1"/>
      <c r="D71" s="1"/>
      <c r="E71" s="1"/>
      <c r="F71" s="2"/>
    </row>
    <row r="72" spans="1:6" ht="15.6" x14ac:dyDescent="0.3">
      <c r="A72" s="1"/>
      <c r="B72" s="1"/>
      <c r="C72" s="1"/>
      <c r="D72" s="1"/>
      <c r="E72" s="1"/>
      <c r="F72" s="2"/>
    </row>
    <row r="73" spans="1:6" ht="15.6" x14ac:dyDescent="0.3">
      <c r="A73" s="1"/>
      <c r="B73" s="1"/>
      <c r="C73" s="1"/>
      <c r="D73" s="1"/>
      <c r="E73" s="1"/>
      <c r="F73" s="2"/>
    </row>
    <row r="74" spans="1:6" ht="15.6" x14ac:dyDescent="0.3">
      <c r="A74" s="1"/>
      <c r="B74" s="1"/>
      <c r="C74" s="1"/>
      <c r="D74" s="1"/>
      <c r="E74" s="1"/>
      <c r="F74" s="2"/>
    </row>
    <row r="75" spans="1:6" ht="15.6" x14ac:dyDescent="0.3">
      <c r="A75" s="1"/>
      <c r="B75" s="1"/>
      <c r="C75" s="1"/>
      <c r="D75" s="1"/>
      <c r="E75" s="1"/>
      <c r="F75" s="2"/>
    </row>
    <row r="76" spans="1:6" ht="15.6" x14ac:dyDescent="0.3">
      <c r="A76" s="1"/>
      <c r="B76" s="1"/>
      <c r="C76" s="1"/>
      <c r="D76" s="1"/>
      <c r="E76" s="1"/>
      <c r="F76" s="2"/>
    </row>
    <row r="77" spans="1:6" ht="15.6" x14ac:dyDescent="0.3">
      <c r="A77" s="1"/>
      <c r="B77" s="1"/>
      <c r="C77" s="1"/>
      <c r="D77" s="1"/>
      <c r="E77" s="1"/>
      <c r="F77" s="2"/>
    </row>
    <row r="78" spans="1:6" ht="15.6" x14ac:dyDescent="0.3">
      <c r="A78" s="1"/>
      <c r="B78" s="1"/>
      <c r="C78" s="1"/>
      <c r="D78" s="1"/>
      <c r="E78" s="1"/>
      <c r="F78" s="2"/>
    </row>
    <row r="79" spans="1:6" ht="15.6" x14ac:dyDescent="0.3">
      <c r="A79" s="1"/>
      <c r="B79" s="1"/>
      <c r="C79" s="1"/>
      <c r="D79" s="1"/>
      <c r="E79" s="1"/>
      <c r="F79" s="2"/>
    </row>
    <row r="80" spans="1:6" ht="15.6" x14ac:dyDescent="0.3">
      <c r="A80" s="1"/>
      <c r="B80" s="1"/>
      <c r="C80" s="1"/>
      <c r="D80" s="1"/>
      <c r="E80" s="1"/>
      <c r="F80" s="2"/>
    </row>
    <row r="81" spans="1:6" ht="15.6" x14ac:dyDescent="0.3">
      <c r="A81" s="1"/>
      <c r="B81" s="1"/>
      <c r="C81" s="1"/>
      <c r="D81" s="1"/>
      <c r="E81" s="1"/>
      <c r="F81" s="2"/>
    </row>
  </sheetData>
  <mergeCells count="1">
    <mergeCell ref="A36:E37"/>
  </mergeCells>
  <pageMargins left="0.98425196850393704" right="0.98425196850393704" top="0.98425196850393704" bottom="0.98425196850393704" header="0.51181102362204722" footer="0.51181102362204722"/>
  <pageSetup scale="94" fitToHeight="0" orientation="portrait" r:id="rId1"/>
  <headerFooter alignWithMargins="0"/>
  <rowBreaks count="1" manualBreakCount="1">
    <brk id="30" max="16383"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1E135901A0B594AA1B1CD7CD0BBC823" ma:contentTypeVersion="14" ma:contentTypeDescription="Crée un document." ma:contentTypeScope="" ma:versionID="6ebb50cb9208cbe8a7850f36b952d5ae">
  <xsd:schema xmlns:xsd="http://www.w3.org/2001/XMLSchema" xmlns:xs="http://www.w3.org/2001/XMLSchema" xmlns:p="http://schemas.microsoft.com/office/2006/metadata/properties" xmlns:ns3="fb6b5eda-5c64-413a-b0f8-523ccac12f5c" xmlns:ns4="a741cbf7-6fd3-431e-a913-08346dcfe6cb" targetNamespace="http://schemas.microsoft.com/office/2006/metadata/properties" ma:root="true" ma:fieldsID="34654ff2e2e90009dc918346c88ec5ff" ns3:_="" ns4:_="">
    <xsd:import namespace="fb6b5eda-5c64-413a-b0f8-523ccac12f5c"/>
    <xsd:import namespace="a741cbf7-6fd3-431e-a913-08346dcfe6c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b5eda-5c64-413a-b0f8-523ccac12f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41cbf7-6fd3-431e-a913-08346dcfe6cb"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SharingHintHash" ma:index="14"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EFDEF4-4C61-46F0-8763-8C6B0BB7E46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5087EF2-D259-4A07-99DD-E39F0C63BB05}">
  <ds:schemaRefs>
    <ds:schemaRef ds:uri="http://schemas.microsoft.com/sharepoint/v3/contenttype/forms"/>
  </ds:schemaRefs>
</ds:datastoreItem>
</file>

<file path=customXml/itemProps3.xml><?xml version="1.0" encoding="utf-8"?>
<ds:datastoreItem xmlns:ds="http://schemas.openxmlformats.org/officeDocument/2006/customXml" ds:itemID="{9A7272B2-8906-4EE4-9605-3ECE6E56DB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b5eda-5c64-413a-b0f8-523ccac12f5c"/>
    <ds:schemaRef ds:uri="a741cbf7-6fd3-431e-a913-08346dcfe6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Solution</vt:lpstr>
      <vt:lpstr>En classe (p.1)</vt:lpstr>
      <vt:lpstr>En classe (p.2)</vt:lpstr>
      <vt:lpstr>Solution-H2019</vt:lpstr>
      <vt:lpstr>'En classe (p.1)'!Zone_d_impression</vt:lpstr>
      <vt:lpstr>'En classe (p.2)'!Zone_d_impression</vt:lpstr>
      <vt:lpstr>Solution!Zone_d_impression</vt:lpstr>
    </vt:vector>
  </TitlesOfParts>
  <Manager/>
  <Company>UQTR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Boivin</dc:creator>
  <cp:keywords/>
  <dc:description/>
  <cp:lastModifiedBy>Boivin, Nicolas</cp:lastModifiedBy>
  <cp:revision/>
  <dcterms:created xsi:type="dcterms:W3CDTF">2005-07-05T19:14:21Z</dcterms:created>
  <dcterms:modified xsi:type="dcterms:W3CDTF">2026-03-11T12:42:30Z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0x010100F1E135901A0B594AA1B1CD7CD0BBC823</vt:lpwstr>
  </property>
</Properties>
</file>