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10. Trousse cycle de vie d'une subvention\"/>
    </mc:Choice>
  </mc:AlternateContent>
  <xr:revisionPtr revIDLastSave="0" documentId="8_{25974D62-6846-4F7A-9DF0-CDE1C937CCED}" xr6:coauthVersionLast="47" xr6:coauthVersionMax="47" xr10:uidLastSave="{00000000-0000-0000-0000-000000000000}"/>
  <bookViews>
    <workbookView xWindow="3945" yWindow="1395" windowWidth="21600" windowHeight="11235" xr2:uid="{7DA26938-202F-4EBF-93A4-D3BC869D7CBF}"/>
  </bookViews>
  <sheets>
    <sheet name="Personnel $$$ UQTR" sheetId="1" r:id="rId1"/>
  </sheets>
  <externalReferences>
    <externalReference r:id="rId2"/>
  </externalReferences>
  <definedNames>
    <definedName name="_MAC">[1]Paramêtres!$B$41</definedName>
    <definedName name="_MACan1">'[1]Activités scientifiques'!$D$14</definedName>
    <definedName name="_MACan2">'[1]Activités scientifiques'!$E$14</definedName>
    <definedName name="_MACan3">'[1]Activités scientifiques'!$F$14</definedName>
    <definedName name="_MACan4">'[1]Activités scientifiques'!$G$14</definedName>
    <definedName name="_MACan5">'[1]Activités scientifiques'!$H$14</definedName>
    <definedName name="_MACan6">'[1]Activités scientifiques'!$I$14</definedName>
    <definedName name="_MACan7">'[1]Activités scientifiques'!$J$14</definedName>
    <definedName name="_MActColl">[1]Paramêtres!$B$50</definedName>
    <definedName name="_MActCollan1">'[1]Activités scientifiques'!$D$25</definedName>
    <definedName name="_MActCollan2">'[1]Activités scientifiques'!$E$25</definedName>
    <definedName name="_MActCollan3">'[1]Activités scientifiques'!$F$25</definedName>
    <definedName name="_MActCollan4">'[1]Activités scientifiques'!$G$25</definedName>
    <definedName name="_MActCollan5">'[1]Activités scientifiques'!$H$25</definedName>
    <definedName name="_MActCollan6">'[1]Activités scientifiques'!$I$25</definedName>
    <definedName name="_MActCollan7">'[1]Activités scientifiques'!$J$25</definedName>
    <definedName name="_MAtelier">[1]Paramêtres!$B$97</definedName>
    <definedName name="_MAtelierAn1">'[1]Activités scientifiques'!$D$48</definedName>
    <definedName name="_MAtelierAn2">'[1]Activités scientifiques'!$E$48</definedName>
    <definedName name="_MAtelierAn3">'[1]Activités scientifiques'!$F$48</definedName>
    <definedName name="_MAtelierAn4">'[1]Activités scientifiques'!$G$48</definedName>
    <definedName name="_MAtelierAn5">'[1]Activités scientifiques'!$H$48</definedName>
    <definedName name="_MAtelierAn6">'[1]Activités scientifiques'!$I$48</definedName>
    <definedName name="_MAtelierAn7">'[1]Activités scientifiques'!$J$48</definedName>
    <definedName name="_MCh">[1]Paramêtres!$B$60</definedName>
    <definedName name="_MChan1">'[1]Activités scientifiques'!$D$33</definedName>
    <definedName name="_MChan2">'[1]Activités scientifiques'!$E$33</definedName>
    <definedName name="_MChan3">'[1]Activités scientifiques'!$F$33</definedName>
    <definedName name="_MChan4">'[1]Activités scientifiques'!$G$33</definedName>
    <definedName name="_MChan5">'[1]Activités scientifiques'!$H$33</definedName>
    <definedName name="_MChan6">'[1]Activités scientifiques'!$I$33</definedName>
    <definedName name="_MChan7">'[1]Activités scientifiques'!$J$33</definedName>
    <definedName name="_MCoIntAn1">'[1]Activités scientifiques'!$D$30</definedName>
    <definedName name="_MCoIntAn2">'[1]Activités scientifiques'!$E$30</definedName>
    <definedName name="_MCoIntAn3">'[1]Activités scientifiques'!$F$30</definedName>
    <definedName name="_MCoIntAn4">'[1]Activités scientifiques'!$G$30</definedName>
    <definedName name="_MCoIntAn5">'[1]Activités scientifiques'!$H$30</definedName>
    <definedName name="_MCoIntAn6">'[1]Activités scientifiques'!$I$30</definedName>
    <definedName name="_MCoIntAn7">'[1]Activités scientifiques'!$J$30</definedName>
    <definedName name="_MCoIntMob">[1]Paramêtres!$B$147</definedName>
    <definedName name="_MCoIntMobilitéAn1">'[1]Activités scientifiques'!$D$27</definedName>
    <definedName name="_MCoIntMobilitéAn2">'[1]Activités scientifiques'!$E$27</definedName>
    <definedName name="_MCoIntMobilitéAn3">'[1]Activités scientifiques'!$F$27</definedName>
    <definedName name="_MCoIntMobilitéAn4">'[1]Activités scientifiques'!$G$27</definedName>
    <definedName name="_MCoIntMobilitéAn5">'[1]Activités scientifiques'!$H$27</definedName>
    <definedName name="_MCoIntMobilitéAn6">'[1]Activités scientifiques'!$I$27</definedName>
    <definedName name="_MCoIntMobilitéAn7">'[1]Activités scientifiques'!$J$27</definedName>
    <definedName name="_MCoIntProjet">[1]Paramêtres!$B$153</definedName>
    <definedName name="_MConfAn1">'[1]Activités scientifiques'!$D$52</definedName>
    <definedName name="_MConfAn2">'[1]Activités scientifiques'!$E$52</definedName>
    <definedName name="_MConfAn3">'[1]Activités scientifiques'!$F$52</definedName>
    <definedName name="_MConfAn4">'[1]Activités scientifiques'!$G$52</definedName>
    <definedName name="_MConfAn5">'[1]Activités scientifiques'!$H$52</definedName>
    <definedName name="_MConfAn6">'[1]Activités scientifiques'!$I$52</definedName>
    <definedName name="_MConfAn7">'[1]Activités scientifiques'!$J$52</definedName>
    <definedName name="_MDiss">[1]Paramêtres!$B$66</definedName>
    <definedName name="_MDissAn1">'[1]Activités scientifiques'!$D$36</definedName>
    <definedName name="_MDissAn2">'[1]Activités scientifiques'!$E$36</definedName>
    <definedName name="_MDissAn3">'[1]Activités scientifiques'!$F$36</definedName>
    <definedName name="_MDissAn4">'[1]Activités scientifiques'!$G$36</definedName>
    <definedName name="_MDissAn5">'[1]Activités scientifiques'!$H$36</definedName>
    <definedName name="_MDissAn6">'[1]Activités scientifiques'!$I$36</definedName>
    <definedName name="_MDissAn7">'[1]Activités scientifiques'!$J$36</definedName>
    <definedName name="_MÉcole">[1]Paramêtres!$D$89</definedName>
    <definedName name="_MÉcoleAn1">'[1]Activités scientifiques'!$D$47</definedName>
    <definedName name="_MÉcoleAn2">'[1]Activités scientifiques'!$E$47</definedName>
    <definedName name="_MÉcoleAn3">'[1]Activités scientifiques'!$F$47</definedName>
    <definedName name="_MÉcoleAn4">'[1]Activités scientifiques'!$G$47</definedName>
    <definedName name="_MÉcoleAn5">'[1]Activités scientifiques'!$H$47</definedName>
    <definedName name="_MÉcoleAn6">'[1]Activités scientifiques'!$I$47</definedName>
    <definedName name="_MÉcoleAn7">'[1]Activités scientifiques'!$J$47</definedName>
    <definedName name="_MÉquipement_ÉTS">[1]Paramêtres!#REF!</definedName>
    <definedName name="_MÉquipement_UVIC">[1]Paramêtres!#REF!</definedName>
    <definedName name="_MForum">[1]Paramêtres!$D$97</definedName>
    <definedName name="_MForumAn1">'[1]Activités scientifiques'!$D$49</definedName>
    <definedName name="_MForumAn2">'[1]Activités scientifiques'!$E$49</definedName>
    <definedName name="_MForumAn3">'[1]Activités scientifiques'!$F$49</definedName>
    <definedName name="_MForumAn4">'[1]Activités scientifiques'!$G$49</definedName>
    <definedName name="_MForumAn5">'[1]Activités scientifiques'!$H$49</definedName>
    <definedName name="_MForumAn6">'[1]Activités scientifiques'!$I$49</definedName>
    <definedName name="_MForumAn7">'[1]Activités scientifiques'!$J$49</definedName>
    <definedName name="_MForumUBCan1">'[1]Activités scientifiques'!$D$50</definedName>
    <definedName name="_MForumUBCan2">'[1]Activités scientifiques'!$E$50</definedName>
    <definedName name="_MForumUBCan3">'[1]Activités scientifiques'!$F$50</definedName>
    <definedName name="_MForumUBCan4">'[1]Activités scientifiques'!$G$50</definedName>
    <definedName name="_MForumUBCan5">'[1]Activités scientifiques'!$H$50</definedName>
    <definedName name="_MForumUBCan6">'[1]Activités scientifiques'!$I$50</definedName>
    <definedName name="_MForumUBCan7">'[1]Activités scientifiques'!$J$50</definedName>
    <definedName name="_Mmat_ÉTS">[1]Paramêtres!#REF!</definedName>
    <definedName name="_Mmat_UVIC">[1]Paramêtres!#REF!</definedName>
    <definedName name="_MMaturationAn1">'[1]Activités scientifiques'!$D$39</definedName>
    <definedName name="_MMaturationAn2">'[1]Activités scientifiques'!$E$39</definedName>
    <definedName name="_MMaturationAn3">'[1]Activités scientifiques'!$F$39</definedName>
    <definedName name="_MMaturationAn4">'[1]Activités scientifiques'!$G$39</definedName>
    <definedName name="_MMaturationAn5">'[1]Activités scientifiques'!$H$39</definedName>
    <definedName name="_MMaturationAn6">'[1]Activités scientifiques'!$I$39</definedName>
    <definedName name="_MMaturationAn7">'[1]Activités scientifiques'!$J$39</definedName>
    <definedName name="_MNCan1">'[1]Activités scientifiques'!$D$22</definedName>
    <definedName name="_MNCan1mat">'[1]Activités scientifiques'!#REF!</definedName>
    <definedName name="_MNCan2">'[1]Activités scientifiques'!$E$22</definedName>
    <definedName name="_MNCan2mat">'[1]Activités scientifiques'!#REF!</definedName>
    <definedName name="_MNCan3">'[1]Activités scientifiques'!$F$22</definedName>
    <definedName name="_MNCan3mat">'[1]Activités scientifiques'!#REF!</definedName>
    <definedName name="_MNCmat">[1]Paramêtres!$B$46</definedName>
    <definedName name="_MPD1">'[1]Activités scientifiques'!$D$17</definedName>
    <definedName name="_MPD2">'[1]Activités scientifiques'!$E$17</definedName>
    <definedName name="_MPD3">'[1]Activités scientifiques'!$F$17</definedName>
    <definedName name="_MPD4">'[1]Activités scientifiques'!$G$17</definedName>
    <definedName name="_MPD5">'[1]Activités scientifiques'!$H$17</definedName>
    <definedName name="_MPD6">'[1]Activités scientifiques'!$I$17</definedName>
    <definedName name="_MPD7">'[1]Activités scientifiques'!$J$17</definedName>
    <definedName name="_MPerf">[1]Paramêtres!$B$72</definedName>
    <definedName name="_MPerfAn1">'[1]Activités scientifiques'!$D$42</definedName>
    <definedName name="_MPerfAn2">'[1]Activités scientifiques'!$E$42</definedName>
    <definedName name="_MPerfAn3">'[1]Activités scientifiques'!$F$42</definedName>
    <definedName name="_MPerfAn4">'[1]Activités scientifiques'!$G$42</definedName>
    <definedName name="_MPerfAn5">'[1]Activités scientifiques'!$H$42</definedName>
    <definedName name="_MPerfAn6">'[1]Activités scientifiques'!$I$42</definedName>
    <definedName name="_MPerfAn7">'[1]Activités scientifiques'!$J$42</definedName>
    <definedName name="_MPers_ÉTS">[1]Paramêtres!#REF!</definedName>
    <definedName name="_MPers_UVIC">[1]Paramêtres!#REF!</definedName>
    <definedName name="_MPR1">[1]Paramêtres!$B$28</definedName>
    <definedName name="_MPR100an1">'[1]Activités scientifiques'!#REF!</definedName>
    <definedName name="_MPR100an2">'[1]Activités scientifiques'!#REF!</definedName>
    <definedName name="_MPR100an3">'[1]Activités scientifiques'!#REF!</definedName>
    <definedName name="_MPR100an4">'[1]Activités scientifiques'!#REF!</definedName>
    <definedName name="_MPR100an5">'[1]Activités scientifiques'!#REF!</definedName>
    <definedName name="_MPR100an6">'[1]Activités scientifiques'!#REF!</definedName>
    <definedName name="_MPR100an7">'[1]Activités scientifiques'!#REF!</definedName>
    <definedName name="_MPR2">[1]Paramêtres!$E$28</definedName>
    <definedName name="_MPR200an1">'[1]Activités scientifiques'!#REF!</definedName>
    <definedName name="_MPR200an2">'[1]Activités scientifiques'!#REF!</definedName>
    <definedName name="_MPR200an3">'[1]Activités scientifiques'!#REF!</definedName>
    <definedName name="_MPR200an4">'[1]Activités scientifiques'!#REF!</definedName>
    <definedName name="_MPR200an5">'[1]Activités scientifiques'!#REF!</definedName>
    <definedName name="_MPR200an6">'[1]Activités scientifiques'!#REF!</definedName>
    <definedName name="_MPR200an7">'[1]Activités scientifiques'!#REF!</definedName>
    <definedName name="_MPRan1">'[1]Activités scientifiques'!$D$11</definedName>
    <definedName name="_MPRan2">'[1]Activités scientifiques'!$E$11</definedName>
    <definedName name="_MPRan3">'[1]Activités scientifiques'!$F$11</definedName>
    <definedName name="_MPRan4">'[1]Activités scientifiques'!$G$11</definedName>
    <definedName name="_MPRan5">'[1]Activités scientifiques'!$H$11</definedName>
    <definedName name="_MPRan6">'[1]Activités scientifiques'!$I$11</definedName>
    <definedName name="_MPRan7">'[1]Activités scientifiques'!$J$11</definedName>
    <definedName name="_MSouÉquiAn1">'[1]Activités scientifiques'!$D$145</definedName>
    <definedName name="_MSouMatAn1">'[1]Activités scientifiques'!$D$144</definedName>
    <definedName name="_MSouMatAn2">'[1]Activités scientifiques'!$E$144</definedName>
    <definedName name="_MSouMatAn3">'[1]Activités scientifiques'!$F$144</definedName>
    <definedName name="_MSouMatAn4">'[1]Activités scientifiques'!$G$144</definedName>
    <definedName name="_MSouMatAn5">'[1]Activités scientifiques'!$H$144</definedName>
    <definedName name="_MSouMatAn6">'[1]Activités scientifiques'!$I$144</definedName>
    <definedName name="_MSouMatAn7">'[1]Activités scientifiques'!$J$144</definedName>
    <definedName name="_MSouPersAn1">'[1]Activités scientifiques'!$D$143</definedName>
    <definedName name="_MSouPersAn2">'[1]Activités scientifiques'!$E$143</definedName>
    <definedName name="_MSouPersAn3">'[1]Activités scientifiques'!$F$143</definedName>
    <definedName name="_MSouPersAn4">'[1]Activités scientifiques'!$G$143</definedName>
    <definedName name="_MSouPersAn5">'[1]Activités scientifiques'!$H$143</definedName>
    <definedName name="_MSouPersAn6">'[1]Activités scientifiques'!$I$143</definedName>
    <definedName name="_MSouPersAn7">'[1]Activités scientifiques'!$J$143</definedName>
    <definedName name="_MSoutienLAB1">[1]Paramêtres!$B$129</definedName>
    <definedName name="_MSoutienLAB2">[1]Paramêtres!$C$129</definedName>
    <definedName name="_MSoutienMAT1">[1]Paramêtres!$B$121</definedName>
    <definedName name="_MSoutienMAT2">[1]Paramêtres!$C$121</definedName>
    <definedName name="_MSoutienP">[1]Paramêtres!$D$115</definedName>
    <definedName name="_MSoutienPDép">[1]Paramêtres!$D$110</definedName>
    <definedName name="_MSoutienPDiff">[1]Paramêtres!$D$112</definedName>
    <definedName name="_MSoutienPMat">[1]Paramêtres!$D$111</definedName>
    <definedName name="_MSoutienPOrdi">[1]Paramêtres!$D$113</definedName>
    <definedName name="_MSoutienPRém">[1]Paramêtres!$D$109</definedName>
    <definedName name="_MSympAn1">'[1]Activités scientifiques'!$D$51</definedName>
    <definedName name="_MSympAn2">'[1]Activités scientifiques'!$E$51</definedName>
    <definedName name="_MSympAn3">'[1]Activités scientifiques'!$F$51</definedName>
    <definedName name="_MSympAn4">'[1]Activités scientifiques'!$G$51</definedName>
    <definedName name="_MSympAn5">'[1]Activités scientifiques'!$H$51</definedName>
    <definedName name="_MSympAn6">'[1]Activités scientifiques'!$I$51</definedName>
    <definedName name="_MSympAn7">'[1]Activités scientifiques'!$J$51</definedName>
    <definedName name="_MSympo">[1]Paramêtres!$C$97</definedName>
    <definedName name="_MTransfTechno">[1]Paramêtres!$C$79</definedName>
    <definedName name="_NPD2">'[1]Activités scientifiques'!#REF!</definedName>
    <definedName name="_NPD3">'[1]Activités scientifiques'!#REF!</definedName>
    <definedName name="_NPD4">'[1]Activités scientifiques'!#REF!</definedName>
    <definedName name="_NPD5">'[1]Activités scientifiques'!#REF!</definedName>
    <definedName name="_Ssoutien8An1">'Personnel $$$ UQTR'!$D$13</definedName>
    <definedName name="InfGen">[1]Paramêtres!$B$6</definedName>
    <definedName name="InfGenAn1">[1]Paramêtres!$B$7</definedName>
    <definedName name="InfMat">[1]Paramêtres!$B$8</definedName>
    <definedName name="PourcACdépl">[1]Paramêtres!$C$41</definedName>
    <definedName name="PourcActColldép">[1]Paramêtres!$C$50</definedName>
    <definedName name="PourcChdép">[1]Paramêtres!$C$56</definedName>
    <definedName name="PourcChdiff">[1]Paramêtres!$C$59</definedName>
    <definedName name="PourcChmat">[1]Paramêtres!$C$58</definedName>
    <definedName name="PourcChordi">[1]Paramêtres!$C$57</definedName>
    <definedName name="PourcChrénum">[1]Paramêtres!$C$54</definedName>
    <definedName name="PourcCoIntDép">[1]Paramêtres!$C$150</definedName>
    <definedName name="PourcCoIntDiff">[1]Paramêtres!$C$152</definedName>
    <definedName name="PourcCoIntMat">[1]Paramêtres!$C$151</definedName>
    <definedName name="PourcCoIntRénum">[1]Paramêtres!$C$149</definedName>
    <definedName name="PourcÉquiLAB1_Fonc">[1]Paramêtres!$D$128</definedName>
    <definedName name="PourcÉquiLAB1_Mod">[1]Paramêtres!$D$127</definedName>
    <definedName name="PourcÉquiLAB1_Réno">[1]Paramêtres!$D$126</definedName>
    <definedName name="PourcÉquiMat_mat">[1]Paramêtres!$E$119</definedName>
    <definedName name="PourcÉquiP_dép">[1]Paramêtres!$E$110</definedName>
    <definedName name="PourcÉquiP_Diff">[1]Paramêtres!$E$112</definedName>
    <definedName name="PourcÉquiP_Mat">[1]Paramêtres!$E$111</definedName>
    <definedName name="PourcÉquiP_Ordi">[1]Paramêtres!$E$113</definedName>
    <definedName name="PourcMaturationProp">[1]Paramêtres!$D$76</definedName>
    <definedName name="PourcPDdépl">[1]Paramêtres!$C$33</definedName>
    <definedName name="PourcPDdiffu">[1]Paramêtres!$C$36</definedName>
    <definedName name="PourcPDmat">[1]Paramêtres!$C$35</definedName>
    <definedName name="PourcPDordi">[1]Paramêtres!$C$34</definedName>
    <definedName name="PourcPDrénum">[1]Paramêtres!$C$32</definedName>
    <definedName name="PourcPerfDiv">[1]Paramêtres!$C$71</definedName>
    <definedName name="PourcPerfMat">[1]Paramêtres!$C$70</definedName>
    <definedName name="PourcPR180ordi">[1]Paramêtres!$D$27</definedName>
    <definedName name="PourcPR200dépl">[1]Paramêtres!$H$25</definedName>
    <definedName name="PourcPR200mat">[1]Paramêtres!$H$26</definedName>
    <definedName name="PourcPR200rénum">[1]Paramêtres!$H$24</definedName>
    <definedName name="PourcSoutienPCIrénum">[1]Paramêtres!$E$107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0" i="1" l="1"/>
  <c r="K40" i="1" s="1"/>
  <c r="E40" i="1"/>
  <c r="F40" i="1" s="1"/>
  <c r="G40" i="1" s="1"/>
  <c r="C40" i="1"/>
  <c r="B40" i="1"/>
  <c r="D40" i="1" s="1"/>
  <c r="H39" i="1"/>
  <c r="E39" i="1"/>
  <c r="B39" i="1"/>
  <c r="C39" i="1" s="1"/>
  <c r="D39" i="1" s="1"/>
  <c r="E38" i="1"/>
  <c r="B38" i="1"/>
  <c r="E35" i="1"/>
  <c r="F35" i="1" s="1"/>
  <c r="C35" i="1"/>
  <c r="D35" i="1" s="1"/>
  <c r="F30" i="1"/>
  <c r="E30" i="1"/>
  <c r="H30" i="1" s="1"/>
  <c r="C30" i="1"/>
  <c r="D30" i="1" s="1"/>
  <c r="E29" i="1"/>
  <c r="F29" i="1" s="1"/>
  <c r="G29" i="1" s="1"/>
  <c r="C29" i="1"/>
  <c r="D29" i="1" s="1"/>
  <c r="F28" i="1"/>
  <c r="G28" i="1" s="1"/>
  <c r="E28" i="1"/>
  <c r="H28" i="1" s="1"/>
  <c r="C28" i="1"/>
  <c r="D28" i="1" s="1"/>
  <c r="G27" i="1"/>
  <c r="E27" i="1"/>
  <c r="F27" i="1" s="1"/>
  <c r="C27" i="1"/>
  <c r="D27" i="1" s="1"/>
  <c r="K24" i="1"/>
  <c r="G24" i="1"/>
  <c r="F24" i="1"/>
  <c r="E24" i="1"/>
  <c r="H24" i="1" s="1"/>
  <c r="C24" i="1"/>
  <c r="D24" i="1" s="1"/>
  <c r="E23" i="1"/>
  <c r="F23" i="1" s="1"/>
  <c r="G23" i="1" s="1"/>
  <c r="C23" i="1"/>
  <c r="D23" i="1" s="1"/>
  <c r="K22" i="1"/>
  <c r="L22" i="1" s="1"/>
  <c r="E22" i="1"/>
  <c r="H22" i="1" s="1"/>
  <c r="C22" i="1"/>
  <c r="D22" i="1" s="1"/>
  <c r="E21" i="1"/>
  <c r="F21" i="1" s="1"/>
  <c r="G21" i="1" s="1"/>
  <c r="C21" i="1"/>
  <c r="D21" i="1" s="1"/>
  <c r="K18" i="1"/>
  <c r="L18" i="1" s="1"/>
  <c r="E18" i="1"/>
  <c r="H18" i="1" s="1"/>
  <c r="C18" i="1"/>
  <c r="D18" i="1" s="1"/>
  <c r="G17" i="1"/>
  <c r="E17" i="1"/>
  <c r="F17" i="1" s="1"/>
  <c r="C17" i="1"/>
  <c r="D17" i="1" s="1"/>
  <c r="E16" i="1"/>
  <c r="H16" i="1" s="1"/>
  <c r="C16" i="1"/>
  <c r="D16" i="1" s="1"/>
  <c r="B13" i="1"/>
  <c r="C13" i="1" s="1"/>
  <c r="B12" i="1"/>
  <c r="C12" i="1" s="1"/>
  <c r="D12" i="1" s="1"/>
  <c r="E11" i="1"/>
  <c r="D11" i="1"/>
  <c r="C11" i="1"/>
  <c r="B11" i="1"/>
  <c r="B10" i="1"/>
  <c r="E9" i="1"/>
  <c r="H9" i="1" s="1"/>
  <c r="K9" i="1" s="1"/>
  <c r="C9" i="1"/>
  <c r="B9" i="1"/>
  <c r="D9" i="1" s="1"/>
  <c r="B8" i="1"/>
  <c r="E8" i="1" s="1"/>
  <c r="H8" i="1" s="1"/>
  <c r="E7" i="1"/>
  <c r="F7" i="1" s="1"/>
  <c r="C7" i="1"/>
  <c r="D7" i="1" s="1"/>
  <c r="B7" i="1"/>
  <c r="B6" i="1"/>
  <c r="C6" i="1" s="1"/>
  <c r="I8" i="1" l="1"/>
  <c r="J8" i="1" s="1"/>
  <c r="K8" i="1"/>
  <c r="L9" i="1"/>
  <c r="N9" i="1"/>
  <c r="M9" i="1"/>
  <c r="E10" i="1"/>
  <c r="C10" i="1"/>
  <c r="D10" i="1" s="1"/>
  <c r="I18" i="1"/>
  <c r="J18" i="1" s="1"/>
  <c r="F18" i="1"/>
  <c r="M22" i="1"/>
  <c r="I24" i="1"/>
  <c r="J24" i="1" s="1"/>
  <c r="E13" i="1"/>
  <c r="D13" i="1"/>
  <c r="N40" i="1"/>
  <c r="L40" i="1"/>
  <c r="M40" i="1" s="1"/>
  <c r="D6" i="1"/>
  <c r="G7" i="1"/>
  <c r="E6" i="1"/>
  <c r="H7" i="1"/>
  <c r="G18" i="1"/>
  <c r="N22" i="1"/>
  <c r="I28" i="1"/>
  <c r="J28" i="1" s="1"/>
  <c r="K28" i="1"/>
  <c r="G39" i="1"/>
  <c r="G8" i="1"/>
  <c r="J9" i="1"/>
  <c r="C8" i="1"/>
  <c r="D8" i="1" s="1"/>
  <c r="F9" i="1"/>
  <c r="F16" i="1"/>
  <c r="M18" i="1"/>
  <c r="L24" i="1"/>
  <c r="M24" i="1" s="1"/>
  <c r="G9" i="1"/>
  <c r="N18" i="1"/>
  <c r="J22" i="1"/>
  <c r="I22" i="1"/>
  <c r="N24" i="1"/>
  <c r="I30" i="1"/>
  <c r="J30" i="1" s="1"/>
  <c r="K30" i="1"/>
  <c r="D38" i="1"/>
  <c r="J16" i="1"/>
  <c r="I16" i="1"/>
  <c r="K39" i="1"/>
  <c r="I39" i="1"/>
  <c r="J39" i="1" s="1"/>
  <c r="H11" i="1"/>
  <c r="F11" i="1"/>
  <c r="G11" i="1" s="1"/>
  <c r="G16" i="1"/>
  <c r="F8" i="1"/>
  <c r="I9" i="1"/>
  <c r="K16" i="1"/>
  <c r="F22" i="1"/>
  <c r="G22" i="1" s="1"/>
  <c r="H38" i="1"/>
  <c r="F38" i="1"/>
  <c r="G38" i="1" s="1"/>
  <c r="G35" i="1"/>
  <c r="E12" i="1"/>
  <c r="H17" i="1"/>
  <c r="H21" i="1"/>
  <c r="H23" i="1"/>
  <c r="H27" i="1"/>
  <c r="H29" i="1"/>
  <c r="H35" i="1"/>
  <c r="C38" i="1"/>
  <c r="F39" i="1"/>
  <c r="I40" i="1"/>
  <c r="J40" i="1"/>
  <c r="G30" i="1"/>
  <c r="K11" i="1" l="1"/>
  <c r="I11" i="1"/>
  <c r="J11" i="1" s="1"/>
  <c r="F13" i="1"/>
  <c r="H13" i="1"/>
  <c r="G13" i="1"/>
  <c r="L30" i="1"/>
  <c r="M30" i="1" s="1"/>
  <c r="N30" i="1"/>
  <c r="L16" i="1"/>
  <c r="M16" i="1" s="1"/>
  <c r="N16" i="1"/>
  <c r="L28" i="1"/>
  <c r="M28" i="1" s="1"/>
  <c r="N28" i="1"/>
  <c r="P9" i="1"/>
  <c r="Q9" i="1"/>
  <c r="O9" i="1"/>
  <c r="Q18" i="1"/>
  <c r="O18" i="1"/>
  <c r="P18" i="1" s="1"/>
  <c r="K7" i="1"/>
  <c r="I7" i="1"/>
  <c r="J7" i="1" s="1"/>
  <c r="F10" i="1"/>
  <c r="G10" i="1" s="1"/>
  <c r="H10" i="1"/>
  <c r="K17" i="1"/>
  <c r="I17" i="1"/>
  <c r="J17" i="1"/>
  <c r="Q24" i="1"/>
  <c r="P24" i="1"/>
  <c r="O24" i="1"/>
  <c r="K35" i="1"/>
  <c r="I35" i="1"/>
  <c r="J35" i="1" s="1"/>
  <c r="K29" i="1"/>
  <c r="I29" i="1"/>
  <c r="J29" i="1"/>
  <c r="I27" i="1"/>
  <c r="J27" i="1" s="1"/>
  <c r="K27" i="1"/>
  <c r="K23" i="1"/>
  <c r="I23" i="1"/>
  <c r="J23" i="1" s="1"/>
  <c r="H12" i="1"/>
  <c r="F12" i="1"/>
  <c r="G12" i="1" s="1"/>
  <c r="L39" i="1"/>
  <c r="N39" i="1"/>
  <c r="M39" i="1"/>
  <c r="I38" i="1"/>
  <c r="K38" i="1"/>
  <c r="J38" i="1"/>
  <c r="G6" i="1"/>
  <c r="H6" i="1"/>
  <c r="F6" i="1"/>
  <c r="J21" i="1"/>
  <c r="I21" i="1"/>
  <c r="K21" i="1"/>
  <c r="Q22" i="1"/>
  <c r="O22" i="1"/>
  <c r="P22" i="1" s="1"/>
  <c r="O40" i="1"/>
  <c r="P40" i="1" s="1"/>
  <c r="Q40" i="1"/>
  <c r="N8" i="1"/>
  <c r="L8" i="1"/>
  <c r="M8" i="1" s="1"/>
  <c r="R24" i="1" l="1"/>
  <c r="T24" i="1"/>
  <c r="S24" i="1"/>
  <c r="L7" i="1"/>
  <c r="N7" i="1"/>
  <c r="M7" i="1"/>
  <c r="R22" i="1"/>
  <c r="S22" i="1" s="1"/>
  <c r="T22" i="1"/>
  <c r="N38" i="1"/>
  <c r="L38" i="1"/>
  <c r="M38" i="1"/>
  <c r="N29" i="1"/>
  <c r="L29" i="1"/>
  <c r="M29" i="1" s="1"/>
  <c r="K13" i="1"/>
  <c r="I13" i="1"/>
  <c r="J13" i="1" s="1"/>
  <c r="K12" i="1"/>
  <c r="J12" i="1"/>
  <c r="I12" i="1"/>
  <c r="O8" i="1"/>
  <c r="Q8" i="1"/>
  <c r="P8" i="1"/>
  <c r="N21" i="1"/>
  <c r="M21" i="1"/>
  <c r="L21" i="1"/>
  <c r="N17" i="1"/>
  <c r="L17" i="1"/>
  <c r="M17" i="1" s="1"/>
  <c r="Q28" i="1"/>
  <c r="P28" i="1"/>
  <c r="O28" i="1"/>
  <c r="N23" i="1"/>
  <c r="L23" i="1"/>
  <c r="M23" i="1" s="1"/>
  <c r="K10" i="1"/>
  <c r="I10" i="1"/>
  <c r="J10" i="1" s="1"/>
  <c r="R18" i="1"/>
  <c r="S18" i="1" s="1"/>
  <c r="T18" i="1"/>
  <c r="Q16" i="1"/>
  <c r="P16" i="1"/>
  <c r="O16" i="1"/>
  <c r="Q39" i="1"/>
  <c r="O39" i="1"/>
  <c r="P39" i="1"/>
  <c r="N35" i="1"/>
  <c r="M35" i="1"/>
  <c r="L35" i="1"/>
  <c r="N11" i="1"/>
  <c r="L11" i="1"/>
  <c r="M11" i="1" s="1"/>
  <c r="I6" i="1"/>
  <c r="J6" i="1" s="1"/>
  <c r="K6" i="1"/>
  <c r="T40" i="1"/>
  <c r="R40" i="1"/>
  <c r="S40" i="1" s="1"/>
  <c r="N27" i="1"/>
  <c r="L27" i="1"/>
  <c r="M27" i="1" s="1"/>
  <c r="R9" i="1"/>
  <c r="S9" i="1" s="1"/>
  <c r="T9" i="1"/>
  <c r="Q30" i="1"/>
  <c r="P30" i="1"/>
  <c r="O30" i="1"/>
  <c r="V22" i="1" l="1"/>
  <c r="W42" i="1" s="1"/>
  <c r="U22" i="1"/>
  <c r="Q27" i="1"/>
  <c r="O27" i="1"/>
  <c r="P27" i="1" s="1"/>
  <c r="L10" i="1"/>
  <c r="M10" i="1" s="1"/>
  <c r="N10" i="1"/>
  <c r="Q29" i="1"/>
  <c r="O29" i="1"/>
  <c r="P29" i="1" s="1"/>
  <c r="O7" i="1"/>
  <c r="Q7" i="1"/>
  <c r="P7" i="1"/>
  <c r="P17" i="1"/>
  <c r="O17" i="1"/>
  <c r="Q17" i="1"/>
  <c r="N13" i="1"/>
  <c r="L13" i="1"/>
  <c r="M13" i="1" s="1"/>
  <c r="R28" i="1"/>
  <c r="T28" i="1"/>
  <c r="S28" i="1"/>
  <c r="T39" i="1"/>
  <c r="S39" i="1"/>
  <c r="R39" i="1"/>
  <c r="O11" i="1"/>
  <c r="P11" i="1" s="1"/>
  <c r="Q11" i="1"/>
  <c r="R30" i="1"/>
  <c r="S30" i="1" s="1"/>
  <c r="T30" i="1"/>
  <c r="R16" i="1"/>
  <c r="S16" i="1" s="1"/>
  <c r="T16" i="1"/>
  <c r="N12" i="1"/>
  <c r="L12" i="1"/>
  <c r="M12" i="1" s="1"/>
  <c r="Q23" i="1"/>
  <c r="O23" i="1"/>
  <c r="P23" i="1" s="1"/>
  <c r="Q38" i="1"/>
  <c r="O38" i="1"/>
  <c r="P38" i="1" s="1"/>
  <c r="U24" i="1"/>
  <c r="V24" i="1"/>
  <c r="L6" i="1"/>
  <c r="M6" i="1" s="1"/>
  <c r="N6" i="1"/>
  <c r="R8" i="1"/>
  <c r="S8" i="1" s="1"/>
  <c r="T8" i="1"/>
  <c r="U40" i="1"/>
  <c r="V40" i="1" s="1"/>
  <c r="V9" i="1"/>
  <c r="U9" i="1"/>
  <c r="Q35" i="1"/>
  <c r="O35" i="1"/>
  <c r="P35" i="1" s="1"/>
  <c r="U18" i="1"/>
  <c r="V18" i="1" s="1"/>
  <c r="P21" i="1"/>
  <c r="Q21" i="1"/>
  <c r="O21" i="1"/>
  <c r="U30" i="1" l="1"/>
  <c r="V30" i="1"/>
  <c r="U28" i="1"/>
  <c r="V28" i="1" s="1"/>
  <c r="Q12" i="1"/>
  <c r="P12" i="1"/>
  <c r="O12" i="1"/>
  <c r="R11" i="1"/>
  <c r="S11" i="1" s="1"/>
  <c r="T11" i="1"/>
  <c r="T7" i="1"/>
  <c r="R7" i="1"/>
  <c r="S7" i="1"/>
  <c r="U8" i="1"/>
  <c r="V8" i="1" s="1"/>
  <c r="T27" i="1"/>
  <c r="R27" i="1"/>
  <c r="S27" i="1" s="1"/>
  <c r="T21" i="1"/>
  <c r="R21" i="1"/>
  <c r="S21" i="1" s="1"/>
  <c r="T23" i="1"/>
  <c r="R23" i="1"/>
  <c r="S23" i="1"/>
  <c r="T38" i="1"/>
  <c r="S38" i="1"/>
  <c r="R38" i="1"/>
  <c r="U16" i="1"/>
  <c r="V16" i="1"/>
  <c r="P13" i="1"/>
  <c r="O13" i="1"/>
  <c r="Q13" i="1"/>
  <c r="T35" i="1"/>
  <c r="S35" i="1"/>
  <c r="R35" i="1"/>
  <c r="T17" i="1"/>
  <c r="R17" i="1"/>
  <c r="S17" i="1" s="1"/>
  <c r="T29" i="1"/>
  <c r="S29" i="1"/>
  <c r="R29" i="1"/>
  <c r="Q6" i="1"/>
  <c r="O6" i="1"/>
  <c r="P6" i="1" s="1"/>
  <c r="U39" i="1"/>
  <c r="V39" i="1" s="1"/>
  <c r="O10" i="1"/>
  <c r="P10" i="1" s="1"/>
  <c r="Q10" i="1"/>
  <c r="U29" i="1" l="1"/>
  <c r="V29" i="1" s="1"/>
  <c r="T10" i="1"/>
  <c r="R10" i="1"/>
  <c r="S10" i="1" s="1"/>
  <c r="S12" i="1"/>
  <c r="R12" i="1"/>
  <c r="T12" i="1"/>
  <c r="T13" i="1"/>
  <c r="R13" i="1"/>
  <c r="S13" i="1" s="1"/>
  <c r="U23" i="1"/>
  <c r="V23" i="1" s="1"/>
  <c r="V17" i="1"/>
  <c r="U17" i="1"/>
  <c r="U21" i="1"/>
  <c r="V21" i="1" s="1"/>
  <c r="V7" i="1"/>
  <c r="U7" i="1"/>
  <c r="T6" i="1"/>
  <c r="R6" i="1"/>
  <c r="S6" i="1" s="1"/>
  <c r="U27" i="1"/>
  <c r="V27" i="1" s="1"/>
  <c r="U35" i="1"/>
  <c r="V35" i="1" s="1"/>
  <c r="U38" i="1"/>
  <c r="V38" i="1" s="1"/>
  <c r="U11" i="1"/>
  <c r="V11" i="1" s="1"/>
  <c r="U12" i="1" l="1"/>
  <c r="V12" i="1"/>
  <c r="U6" i="1"/>
  <c r="V6" i="1" s="1"/>
  <c r="U10" i="1"/>
  <c r="V10" i="1" s="1"/>
  <c r="U13" i="1"/>
  <c r="V13" i="1" s="1"/>
</calcChain>
</file>

<file path=xl/sharedStrings.xml><?xml version="1.0" encoding="utf-8"?>
<sst xmlns="http://schemas.openxmlformats.org/spreadsheetml/2006/main" count="96" uniqueCount="63">
  <si>
    <t>Classification du personnel</t>
  </si>
  <si>
    <t>Base année 22/23</t>
  </si>
  <si>
    <t>1re année financière 23/24</t>
  </si>
  <si>
    <t>Année financière
24/25</t>
  </si>
  <si>
    <t>Année financière
25/26</t>
  </si>
  <si>
    <t>Année financière
26/27</t>
  </si>
  <si>
    <t>Année financière
27/28</t>
  </si>
  <si>
    <t>Année financière
28/29</t>
  </si>
  <si>
    <t>Année financière
29/30</t>
  </si>
  <si>
    <t>Classification Employés UQTR</t>
  </si>
  <si>
    <t>Salaire médian</t>
  </si>
  <si>
    <t>Bénéfices</t>
  </si>
  <si>
    <t>Total année 1</t>
  </si>
  <si>
    <t>Total année  2  Bénéfices +  augmentation 2%</t>
  </si>
  <si>
    <t>Total année  3  Bénéfices +  augmentation 2%</t>
  </si>
  <si>
    <t>Total année  4  Bénéfices +  augmentation 2%</t>
  </si>
  <si>
    <t>Total année  5  Bénéfices +  augmentation 2%</t>
  </si>
  <si>
    <t>Total année  6  Bénéfices +  augmentation 2%</t>
  </si>
  <si>
    <t>Total année  7  Bénéfices +  augmentation 2%</t>
  </si>
  <si>
    <t>Détail des postes</t>
  </si>
  <si>
    <t>Employés de soutien</t>
  </si>
  <si>
    <t>Employé de soutien - Classe 1</t>
  </si>
  <si>
    <t>Aide-dépanneur en informatique</t>
  </si>
  <si>
    <t>Employé de soutien - Classe 2</t>
  </si>
  <si>
    <t>Aide de laboratoire; Commis au service du prêt; Commis général de bibliothèque; Opérateur, photocopieur, relieur, finisseur; Préposé aux installations et aux équipements sportifs; Réceptionniste - finances; Réceptionniste - SAPS; Receveur expéditeur; Receveur-expéditeur aux matières dangereuses;</t>
  </si>
  <si>
    <t>Employé de soutien - Classe 3</t>
  </si>
  <si>
    <t>Commis - Centre de ressources multiservices; Commis à la formation continue; Commis à la gestion des dossiers; Commis à la réservation des locaux; Commis à l'approvisionnement; Commis au traitement des données (étudiants hors établissement); Commis aux examens adaptés; Commis réceptionniste - SAPS; Commis au traitement des données - admission inscription; Magasinier; Opérateur d'équipement d'imprimerie Offset II; Ouvrier multitâche; Réceptionniste chiropratique; Réceptionniste - cliniques universitaires; Receveur expéditeur - sénior; Secrétaire; Secrétaire à la gestion de la recherche</t>
  </si>
  <si>
    <t>Employé de soutien - Classe 4</t>
  </si>
  <si>
    <t>Commis - centre de cours; Commis à l'administration des stages; Commis à la rémunération; Commis au contrôle des données; Commis aux affaires modulaires; Commis aux comptes à payer; Commis aux notes de cours; et aux droits d'auteur; Commis sénior - sélection des candidats; Commis sénior à l'aide financière; Commis sénior aux comptes à recevoir; Commis sénior aux études avancées; Électricien; Mécanicien en tuyauterie - plomberie-chauffage; Menuisier ébéniste; Secrétaire à la gestion des programmes d'études; Secrétaire de direction; Serrurier</t>
  </si>
  <si>
    <t>Employé de soutien - Classe 5</t>
  </si>
  <si>
    <t>Agent d'administration; Commis principal - Centre de ressources multiservice; Commis principal au centre de cours; Soudeur; Technicien à la gestion de documents; Technicien animateur - École internationale de français; Technicien en arts graphiques; Technicien en bâtiments et travaux publics; Technicien en édition; Technicien en infographie; Technicien en loisir; Technicien en radiologie; Technicien en juridique</t>
  </si>
  <si>
    <t>Employé de soutien - Classe 6</t>
  </si>
  <si>
    <t>Agent d'administration aux affaires départementales; Maître électricien; Technicien animalier; Technicien en administration; Technicien en design et intégration Web; Technicien en développement de systèmes; Technicien en documentation; Technicien en documentation (archives et collections); Technicien en électronique; Technicien en fabrication mécanique; Technicien en informatique; Technicien en multimédia; Technicien en production; multimédia / Web; Technicien en radiologie, classe I; Travailleur de campus</t>
  </si>
  <si>
    <t>Employé de soutien - Classe 7</t>
  </si>
  <si>
    <t>Technicien animalier, classe I; Technicien de laboratoire; Technicien de travaux pratiques; Technicien en administration, classe 1; Technicien en développement de systèmes, classe I; Technicien en documentation, classe 1; Technicien en documentation (archives et collections), classe I; Technicien en fabrication mécanique, classe 1; Technicien en gestion des matières dangereuses; Technicien en informatique, classe 1</t>
  </si>
  <si>
    <t>Employé de soutien - Classe 8</t>
  </si>
  <si>
    <t>Technicien de laboratoire, classe 1; Technicien de travaux pratiques, classe 1; Technicien en gestion des matières dangereuses, classe 1</t>
  </si>
  <si>
    <t>Personnel Professionnel</t>
  </si>
  <si>
    <t>Personnel professionnel - Échelle 1</t>
  </si>
  <si>
    <t>Agent de recherche, Conseiller, …</t>
  </si>
  <si>
    <t>Personnel professionnel - Échelle 2</t>
  </si>
  <si>
    <t>Personnel professionnel - Échelle 3</t>
  </si>
  <si>
    <t>Auxilière de recherche, …</t>
  </si>
  <si>
    <t>Professeurs</t>
  </si>
  <si>
    <t>Nouveau professeur - Catégorie I</t>
  </si>
  <si>
    <t>Nouveau professeur - Catégorie II</t>
  </si>
  <si>
    <t>Professeur sans doctorat avec moins de 16 années d'expérience ou avec doctorat et moins de 9 années d'expérience</t>
  </si>
  <si>
    <t>Nouveau professeur - Catégorie III</t>
  </si>
  <si>
    <t>Professeur sans doctorat avec plus de 16 années d'expérience ou avec doctorat et plus de 9 années d'expérience</t>
  </si>
  <si>
    <t>Nouveau professeur - Catégorie IV</t>
  </si>
  <si>
    <t>Catégorie offerte sur demande de promotion uniquement</t>
  </si>
  <si>
    <t>Cadres</t>
  </si>
  <si>
    <t>Cadre - Catégorie 1</t>
  </si>
  <si>
    <t>Cadre - Catégorie 2</t>
  </si>
  <si>
    <t>Cadre - Catégorie 3</t>
  </si>
  <si>
    <t>Cadre - Catégorie 4</t>
  </si>
  <si>
    <t>Autres classifications UQTR</t>
  </si>
  <si>
    <t>Salaire 
médian</t>
  </si>
  <si>
    <t>Stagiaire postdoctoral</t>
  </si>
  <si>
    <t>Étudiant</t>
  </si>
  <si>
    <t>Assistant de recherche - 1e cycle</t>
  </si>
  <si>
    <t>Assistant de recherche - 2e cycle</t>
  </si>
  <si>
    <t>Assistant de recherche - 3e cycle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</si>
</sst>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#,##0.00\ [$$-C0C]_);\(#,##0.00\ [$$-C0C]\)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4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</fills>
  <borders count="42">
    <border>
      <left/>
      <right/>
      <top/>
      <bottom/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/>
      <bottom style="thin">
        <color theme="1" tint="0.499984740745262"/>
      </bottom>
      <diagonal/>
    </border>
    <border>
      <left/>
      <right style="medium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medium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/>
      <right style="thin">
        <color theme="1" tint="0.499984740745262"/>
      </right>
      <top/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theme="1" tint="0.499984740745262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85">
    <xf numFmtId="0" fontId="0" fillId="0" borderId="0" xfId="0"/>
    <xf numFmtId="0" fontId="3" fillId="0" borderId="0" xfId="2" applyFont="1" applyAlignment="1">
      <alignment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center" vertical="center" wrapText="1"/>
    </xf>
    <xf numFmtId="0" fontId="4" fillId="3" borderId="1" xfId="2" applyFont="1" applyFill="1" applyBorder="1" applyAlignment="1">
      <alignment vertical="center"/>
    </xf>
    <xf numFmtId="0" fontId="4" fillId="3" borderId="2" xfId="2" applyFont="1" applyFill="1" applyBorder="1" applyAlignment="1">
      <alignment horizontal="center" vertical="center"/>
    </xf>
    <xf numFmtId="0" fontId="4" fillId="3" borderId="3" xfId="2" applyFont="1" applyFill="1" applyBorder="1" applyAlignment="1">
      <alignment horizontal="center" vertical="center"/>
    </xf>
    <xf numFmtId="0" fontId="4" fillId="3" borderId="4" xfId="2" applyFont="1" applyFill="1" applyBorder="1" applyAlignment="1">
      <alignment horizontal="center" vertical="center"/>
    </xf>
    <xf numFmtId="0" fontId="4" fillId="3" borderId="5" xfId="2" applyFont="1" applyFill="1" applyBorder="1" applyAlignment="1">
      <alignment horizontal="center" vertical="center"/>
    </xf>
    <xf numFmtId="0" fontId="4" fillId="3" borderId="4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vertical="center" wrapText="1"/>
    </xf>
    <xf numFmtId="0" fontId="3" fillId="0" borderId="8" xfId="2" applyFont="1" applyBorder="1" applyAlignment="1">
      <alignment vertical="center"/>
    </xf>
    <xf numFmtId="165" fontId="3" fillId="0" borderId="9" xfId="1" applyNumberFormat="1" applyFont="1" applyFill="1" applyBorder="1" applyAlignment="1">
      <alignment vertical="center"/>
    </xf>
    <xf numFmtId="165" fontId="3" fillId="0" borderId="10" xfId="1" applyNumberFormat="1" applyFont="1" applyFill="1" applyBorder="1" applyAlignment="1">
      <alignment vertical="center"/>
    </xf>
    <xf numFmtId="165" fontId="3" fillId="0" borderId="8" xfId="1" applyNumberFormat="1" applyFont="1" applyFill="1" applyBorder="1" applyAlignment="1">
      <alignment vertical="center"/>
    </xf>
    <xf numFmtId="165" fontId="3" fillId="5" borderId="9" xfId="1" applyNumberFormat="1" applyFont="1" applyFill="1" applyBorder="1" applyAlignment="1">
      <alignment vertical="center"/>
    </xf>
    <xf numFmtId="165" fontId="3" fillId="5" borderId="8" xfId="1" applyNumberFormat="1" applyFont="1" applyFill="1" applyBorder="1" applyAlignment="1">
      <alignment vertical="center"/>
    </xf>
    <xf numFmtId="165" fontId="3" fillId="0" borderId="11" xfId="1" applyNumberFormat="1" applyFont="1" applyFill="1" applyBorder="1" applyAlignment="1">
      <alignment vertical="center"/>
    </xf>
    <xf numFmtId="165" fontId="3" fillId="5" borderId="12" xfId="1" applyNumberFormat="1" applyFont="1" applyFill="1" applyBorder="1" applyAlignment="1">
      <alignment vertical="center"/>
    </xf>
    <xf numFmtId="165" fontId="3" fillId="0" borderId="13" xfId="1" applyNumberFormat="1" applyFont="1" applyFill="1" applyBorder="1" applyAlignment="1">
      <alignment vertical="center"/>
    </xf>
    <xf numFmtId="0" fontId="3" fillId="0" borderId="14" xfId="2" applyFont="1" applyBorder="1" applyAlignment="1">
      <alignment vertical="center"/>
    </xf>
    <xf numFmtId="0" fontId="3" fillId="0" borderId="15" xfId="2" applyFont="1" applyBorder="1" applyAlignment="1">
      <alignment vertical="center"/>
    </xf>
    <xf numFmtId="165" fontId="3" fillId="0" borderId="16" xfId="1" applyNumberFormat="1" applyFont="1" applyFill="1" applyBorder="1" applyAlignment="1">
      <alignment vertical="center"/>
    </xf>
    <xf numFmtId="165" fontId="3" fillId="0" borderId="17" xfId="1" applyNumberFormat="1" applyFont="1" applyFill="1" applyBorder="1" applyAlignment="1">
      <alignment vertical="center"/>
    </xf>
    <xf numFmtId="165" fontId="3" fillId="0" borderId="15" xfId="1" applyNumberFormat="1" applyFont="1" applyFill="1" applyBorder="1" applyAlignment="1">
      <alignment vertical="center"/>
    </xf>
    <xf numFmtId="165" fontId="3" fillId="5" borderId="16" xfId="1" applyNumberFormat="1" applyFont="1" applyFill="1" applyBorder="1" applyAlignment="1">
      <alignment vertical="center"/>
    </xf>
    <xf numFmtId="165" fontId="3" fillId="5" borderId="15" xfId="1" applyNumberFormat="1" applyFont="1" applyFill="1" applyBorder="1" applyAlignment="1">
      <alignment vertical="center"/>
    </xf>
    <xf numFmtId="165" fontId="3" fillId="0" borderId="18" xfId="1" applyNumberFormat="1" applyFont="1" applyFill="1" applyBorder="1" applyAlignment="1">
      <alignment vertical="center"/>
    </xf>
    <xf numFmtId="165" fontId="3" fillId="5" borderId="19" xfId="1" applyNumberFormat="1" applyFont="1" applyFill="1" applyBorder="1" applyAlignment="1">
      <alignment vertical="center"/>
    </xf>
    <xf numFmtId="165" fontId="3" fillId="0" borderId="20" xfId="1" applyNumberFormat="1" applyFont="1" applyFill="1" applyBorder="1" applyAlignment="1">
      <alignment vertical="center"/>
    </xf>
    <xf numFmtId="0" fontId="3" fillId="0" borderId="21" xfId="2" applyFont="1" applyBorder="1" applyAlignment="1">
      <alignment vertical="center" wrapText="1"/>
    </xf>
    <xf numFmtId="0" fontId="3" fillId="0" borderId="22" xfId="2" applyFont="1" applyBorder="1" applyAlignment="1">
      <alignment vertical="center"/>
    </xf>
    <xf numFmtId="165" fontId="3" fillId="0" borderId="23" xfId="1" applyNumberFormat="1" applyFont="1" applyFill="1" applyBorder="1" applyAlignment="1">
      <alignment vertical="center"/>
    </xf>
    <xf numFmtId="165" fontId="3" fillId="0" borderId="24" xfId="1" applyNumberFormat="1" applyFont="1" applyFill="1" applyBorder="1" applyAlignment="1">
      <alignment vertical="center"/>
    </xf>
    <xf numFmtId="165" fontId="3" fillId="0" borderId="22" xfId="1" applyNumberFormat="1" applyFont="1" applyFill="1" applyBorder="1" applyAlignment="1">
      <alignment vertical="center"/>
    </xf>
    <xf numFmtId="165" fontId="3" fillId="5" borderId="23" xfId="1" applyNumberFormat="1" applyFont="1" applyFill="1" applyBorder="1" applyAlignment="1">
      <alignment vertical="center"/>
    </xf>
    <xf numFmtId="165" fontId="3" fillId="5" borderId="22" xfId="1" applyNumberFormat="1" applyFont="1" applyFill="1" applyBorder="1" applyAlignment="1">
      <alignment vertical="center"/>
    </xf>
    <xf numFmtId="165" fontId="3" fillId="0" borderId="25" xfId="1" applyNumberFormat="1" applyFont="1" applyFill="1" applyBorder="1" applyAlignment="1">
      <alignment vertical="center"/>
    </xf>
    <xf numFmtId="165" fontId="3" fillId="5" borderId="26" xfId="1" applyNumberFormat="1" applyFont="1" applyFill="1" applyBorder="1" applyAlignment="1">
      <alignment vertical="center"/>
    </xf>
    <xf numFmtId="165" fontId="3" fillId="0" borderId="27" xfId="1" applyNumberFormat="1" applyFont="1" applyFill="1" applyBorder="1" applyAlignment="1">
      <alignment vertical="center"/>
    </xf>
    <xf numFmtId="0" fontId="3" fillId="0" borderId="28" xfId="2" applyFont="1" applyBorder="1" applyAlignment="1">
      <alignment vertical="center"/>
    </xf>
    <xf numFmtId="165" fontId="3" fillId="0" borderId="0" xfId="1" applyNumberFormat="1" applyFont="1" applyFill="1" applyBorder="1" applyAlignment="1">
      <alignment vertical="center"/>
    </xf>
    <xf numFmtId="165" fontId="3" fillId="0" borderId="29" xfId="1" applyNumberFormat="1" applyFont="1" applyFill="1" applyBorder="1" applyAlignment="1">
      <alignment vertical="center"/>
    </xf>
    <xf numFmtId="165" fontId="3" fillId="0" borderId="30" xfId="1" applyNumberFormat="1" applyFont="1" applyFill="1" applyBorder="1" applyAlignment="1">
      <alignment vertical="center"/>
    </xf>
    <xf numFmtId="0" fontId="3" fillId="0" borderId="31" xfId="2" applyFont="1" applyBorder="1" applyAlignment="1">
      <alignment vertical="center"/>
    </xf>
    <xf numFmtId="165" fontId="3" fillId="0" borderId="32" xfId="1" applyNumberFormat="1" applyFont="1" applyFill="1" applyBorder="1" applyAlignment="1">
      <alignment vertical="center"/>
    </xf>
    <xf numFmtId="165" fontId="3" fillId="0" borderId="33" xfId="1" applyNumberFormat="1" applyFont="1" applyFill="1" applyBorder="1" applyAlignment="1">
      <alignment vertical="center"/>
    </xf>
    <xf numFmtId="165" fontId="3" fillId="0" borderId="34" xfId="1" applyNumberFormat="1" applyFont="1" applyFill="1" applyBorder="1" applyAlignment="1">
      <alignment vertical="center"/>
    </xf>
    <xf numFmtId="165" fontId="3" fillId="5" borderId="32" xfId="1" applyNumberFormat="1" applyFont="1" applyFill="1" applyBorder="1" applyAlignment="1">
      <alignment vertical="center"/>
    </xf>
    <xf numFmtId="0" fontId="3" fillId="0" borderId="35" xfId="2" applyFont="1" applyBorder="1" applyAlignment="1">
      <alignment vertical="center"/>
    </xf>
    <xf numFmtId="165" fontId="3" fillId="0" borderId="28" xfId="1" applyNumberFormat="1" applyFont="1" applyFill="1" applyBorder="1" applyAlignment="1">
      <alignment vertical="center"/>
    </xf>
    <xf numFmtId="165" fontId="3" fillId="0" borderId="12" xfId="1" applyNumberFormat="1" applyFont="1" applyFill="1" applyBorder="1" applyAlignment="1">
      <alignment vertical="center"/>
    </xf>
    <xf numFmtId="0" fontId="3" fillId="0" borderId="36" xfId="2" applyFont="1" applyBorder="1" applyAlignment="1">
      <alignment vertical="center"/>
    </xf>
    <xf numFmtId="165" fontId="3" fillId="0" borderId="37" xfId="1" applyNumberFormat="1" applyFont="1" applyFill="1" applyBorder="1" applyAlignment="1">
      <alignment vertical="center"/>
    </xf>
    <xf numFmtId="165" fontId="3" fillId="5" borderId="38" xfId="1" applyNumberFormat="1" applyFont="1" applyFill="1" applyBorder="1" applyAlignment="1">
      <alignment vertical="center"/>
    </xf>
    <xf numFmtId="165" fontId="3" fillId="5" borderId="37" xfId="1" applyNumberFormat="1" applyFont="1" applyFill="1" applyBorder="1" applyAlignment="1">
      <alignment vertical="center"/>
    </xf>
    <xf numFmtId="165" fontId="3" fillId="0" borderId="39" xfId="1" applyNumberFormat="1" applyFont="1" applyFill="1" applyBorder="1" applyAlignment="1">
      <alignment vertical="center"/>
    </xf>
    <xf numFmtId="0" fontId="3" fillId="0" borderId="40" xfId="2" applyFont="1" applyBorder="1" applyAlignment="1">
      <alignment vertical="center"/>
    </xf>
    <xf numFmtId="165" fontId="3" fillId="5" borderId="0" xfId="1" applyNumberFormat="1" applyFont="1" applyFill="1" applyBorder="1" applyAlignment="1">
      <alignment vertical="center"/>
    </xf>
    <xf numFmtId="0" fontId="4" fillId="6" borderId="1" xfId="2" applyFont="1" applyFill="1" applyBorder="1" applyAlignment="1">
      <alignment vertical="center"/>
    </xf>
    <xf numFmtId="0" fontId="4" fillId="6" borderId="2" xfId="2" applyFont="1" applyFill="1" applyBorder="1" applyAlignment="1">
      <alignment horizontal="center" vertical="center"/>
    </xf>
    <xf numFmtId="0" fontId="4" fillId="6" borderId="3" xfId="2" applyFont="1" applyFill="1" applyBorder="1" applyAlignment="1">
      <alignment horizontal="center" vertical="center" wrapText="1"/>
    </xf>
    <xf numFmtId="0" fontId="4" fillId="6" borderId="4" xfId="2" applyFont="1" applyFill="1" applyBorder="1" applyAlignment="1">
      <alignment horizontal="center" vertical="center"/>
    </xf>
    <xf numFmtId="0" fontId="4" fillId="6" borderId="5" xfId="2" applyFont="1" applyFill="1" applyBorder="1" applyAlignment="1">
      <alignment horizontal="center" vertical="center" wrapText="1"/>
    </xf>
    <xf numFmtId="0" fontId="4" fillId="6" borderId="4" xfId="2" applyFont="1" applyFill="1" applyBorder="1" applyAlignment="1">
      <alignment horizontal="center" vertical="center" wrapText="1"/>
    </xf>
    <xf numFmtId="0" fontId="4" fillId="6" borderId="3" xfId="2" applyFont="1" applyFill="1" applyBorder="1" applyAlignment="1">
      <alignment horizontal="center" vertical="center"/>
    </xf>
    <xf numFmtId="0" fontId="4" fillId="6" borderId="6" xfId="2" applyFont="1" applyFill="1" applyBorder="1" applyAlignment="1">
      <alignment horizontal="center" vertical="center" wrapText="1"/>
    </xf>
    <xf numFmtId="0" fontId="3" fillId="0" borderId="30" xfId="2" applyFont="1" applyBorder="1" applyAlignment="1">
      <alignment vertical="center"/>
    </xf>
    <xf numFmtId="165" fontId="3" fillId="0" borderId="30" xfId="1" applyNumberFormat="1" applyFont="1" applyBorder="1" applyAlignment="1">
      <alignment vertical="center"/>
    </xf>
    <xf numFmtId="165" fontId="3" fillId="0" borderId="38" xfId="1" applyNumberFormat="1" applyFont="1" applyFill="1" applyBorder="1" applyAlignment="1">
      <alignment vertical="center"/>
    </xf>
    <xf numFmtId="165" fontId="3" fillId="0" borderId="41" xfId="1" applyNumberFormat="1" applyFont="1" applyFill="1" applyBorder="1" applyAlignment="1">
      <alignment vertical="center"/>
    </xf>
    <xf numFmtId="165" fontId="3" fillId="5" borderId="36" xfId="1" applyNumberFormat="1" applyFont="1" applyFill="1" applyBorder="1" applyAlignment="1">
      <alignment vertical="center"/>
    </xf>
    <xf numFmtId="165" fontId="3" fillId="0" borderId="19" xfId="1" applyNumberFormat="1" applyFont="1" applyFill="1" applyBorder="1" applyAlignment="1">
      <alignment vertical="center"/>
    </xf>
    <xf numFmtId="0" fontId="3" fillId="0" borderId="21" xfId="2" applyFont="1" applyBorder="1" applyAlignment="1">
      <alignment vertical="center"/>
    </xf>
    <xf numFmtId="165" fontId="3" fillId="0" borderId="26" xfId="1" applyNumberFormat="1" applyFont="1" applyFill="1" applyBorder="1" applyAlignment="1">
      <alignment vertical="center"/>
    </xf>
    <xf numFmtId="165" fontId="3" fillId="0" borderId="0" xfId="2" applyNumberFormat="1" applyFont="1" applyAlignment="1">
      <alignment vertical="center"/>
    </xf>
    <xf numFmtId="0" fontId="5" fillId="0" borderId="0" xfId="2" applyFont="1" applyAlignment="1">
      <alignment vertical="center"/>
    </xf>
    <xf numFmtId="0" fontId="4" fillId="7" borderId="1" xfId="2" applyFont="1" applyFill="1" applyBorder="1" applyAlignment="1">
      <alignment horizontal="left" vertical="center"/>
    </xf>
    <xf numFmtId="0" fontId="4" fillId="7" borderId="7" xfId="2" applyFont="1" applyFill="1" applyBorder="1" applyAlignment="1">
      <alignment horizontal="left" vertical="center"/>
    </xf>
    <xf numFmtId="0" fontId="4" fillId="7" borderId="6" xfId="2" applyFont="1" applyFill="1" applyBorder="1" applyAlignment="1">
      <alignment horizontal="left" vertical="center"/>
    </xf>
    <xf numFmtId="0" fontId="2" fillId="2" borderId="0" xfId="2" applyFont="1" applyFill="1" applyAlignment="1">
      <alignment horizontal="left" vertical="center"/>
    </xf>
    <xf numFmtId="0" fontId="4" fillId="4" borderId="1" xfId="2" applyFont="1" applyFill="1" applyBorder="1" applyAlignment="1">
      <alignment horizontal="left" vertical="center"/>
    </xf>
    <xf numFmtId="0" fontId="4" fillId="4" borderId="7" xfId="2" applyFont="1" applyFill="1" applyBorder="1" applyAlignment="1">
      <alignment horizontal="left" vertical="center"/>
    </xf>
    <xf numFmtId="0" fontId="4" fillId="4" borderId="6" xfId="2" applyFont="1" applyFill="1" applyBorder="1" applyAlignment="1">
      <alignment horizontal="left" vertical="center"/>
    </xf>
  </cellXfs>
  <cellStyles count="3">
    <cellStyle name="Monétaire" xfId="1" builtinId="4"/>
    <cellStyle name="Normal" xfId="0" builtinId="0"/>
    <cellStyle name="Normal 2" xfId="2" xr:uid="{E15650D7-9086-4A81-9242-725C41516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pog&#233;e%20H2O/Budget_Demande%20compl&#232;te/Budget%20Apog&#233;e_Demande-V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estions et écarts"/>
      <sheetName val="A-Plan de mise en oeuvre"/>
      <sheetName val="B-Stratégie scientifique"/>
      <sheetName val="Summary"/>
      <sheetName val="Totaux"/>
      <sheetName val="Partie A -Détails"/>
      <sheetName val="Partie B -Détails (2)"/>
      <sheetName val="Activités scientifiques"/>
      <sheetName val="A-B - Contributions"/>
      <sheetName val="Paramêtres"/>
      <sheetName val="Personnel $$$ UQTR"/>
      <sheetName val="CFREF info"/>
      <sheetName val="Notes"/>
      <sheetName val="Feuil2"/>
      <sheetName val="B-Stratégie scientifique (2)"/>
      <sheetName val="App_PartA Direct"/>
      <sheetName val="App_PartA Indirect"/>
      <sheetName val="App_PartB Direct"/>
      <sheetName val="App_PartB Indirect"/>
      <sheetName val="Contributions"/>
      <sheetName val="Total Grant Request"/>
      <sheetName val="Salary Gui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1">
          <cell r="D11">
            <v>5000000</v>
          </cell>
          <cell r="E11">
            <v>5124999.9999999991</v>
          </cell>
          <cell r="F11">
            <v>5988562.5</v>
          </cell>
          <cell r="G11">
            <v>6138276.5624999981</v>
          </cell>
          <cell r="H11">
            <v>6291733.4765624981</v>
          </cell>
          <cell r="I11">
            <v>6449026.8134765588</v>
          </cell>
          <cell r="J11">
            <v>6610252.4838134721</v>
          </cell>
        </row>
        <row r="14">
          <cell r="D14">
            <v>100000</v>
          </cell>
          <cell r="E14">
            <v>102499.99999999999</v>
          </cell>
          <cell r="F14">
            <v>105062.49999999997</v>
          </cell>
          <cell r="G14">
            <v>107689.06249999996</v>
          </cell>
          <cell r="H14">
            <v>110381.28906249994</v>
          </cell>
          <cell r="I14">
            <v>113140.82128906243</v>
          </cell>
          <cell r="J14">
            <v>115969.34182128898</v>
          </cell>
        </row>
        <row r="17">
          <cell r="D17">
            <v>670000</v>
          </cell>
          <cell r="E17">
            <v>686749.99999999988</v>
          </cell>
          <cell r="F17">
            <v>703918.74999999977</v>
          </cell>
          <cell r="G17">
            <v>721516.71874999965</v>
          </cell>
          <cell r="H17">
            <v>739554.63671874953</v>
          </cell>
          <cell r="I17">
            <v>758043.50263671821</v>
          </cell>
          <cell r="J17">
            <v>776994.59020263609</v>
          </cell>
        </row>
        <row r="22">
          <cell r="D22">
            <v>400000</v>
          </cell>
          <cell r="E22">
            <v>420249.99999999994</v>
          </cell>
          <cell r="F22">
            <v>430756.24999999988</v>
          </cell>
        </row>
        <row r="25">
          <cell r="D25">
            <v>100000</v>
          </cell>
          <cell r="E25">
            <v>102499.99999999999</v>
          </cell>
          <cell r="F25">
            <v>105062.49999999997</v>
          </cell>
          <cell r="G25">
            <v>107689.06249999996</v>
          </cell>
          <cell r="H25">
            <v>110381.28906249994</v>
          </cell>
          <cell r="I25">
            <v>113140.82128906243</v>
          </cell>
          <cell r="J25">
            <v>115969.34182128898</v>
          </cell>
        </row>
        <row r="27">
          <cell r="D27">
            <v>50000</v>
          </cell>
          <cell r="E27">
            <v>51249.999999999993</v>
          </cell>
          <cell r="F27">
            <v>52531.249999999985</v>
          </cell>
          <cell r="G27">
            <v>53844.531249999978</v>
          </cell>
          <cell r="H27">
            <v>55190.644531249971</v>
          </cell>
          <cell r="I27">
            <v>56570.410644531214</v>
          </cell>
          <cell r="J27">
            <v>57984.670910644491</v>
          </cell>
        </row>
        <row r="30">
          <cell r="D30">
            <v>0</v>
          </cell>
          <cell r="E30">
            <v>1844999.9999999998</v>
          </cell>
          <cell r="F30">
            <v>1891124.9999999995</v>
          </cell>
          <cell r="G30">
            <v>1938403.1249999993</v>
          </cell>
          <cell r="H30">
            <v>1986863.2031249995</v>
          </cell>
          <cell r="I30">
            <v>2036534.7832031243</v>
          </cell>
          <cell r="J30">
            <v>2087448.1527832022</v>
          </cell>
        </row>
        <row r="33">
          <cell r="D33">
            <v>675000</v>
          </cell>
          <cell r="E33">
            <v>691874.99999999988</v>
          </cell>
          <cell r="F33">
            <v>709171.87499999977</v>
          </cell>
          <cell r="G33">
            <v>726901.17187499965</v>
          </cell>
          <cell r="H33">
            <v>745073.70117187453</v>
          </cell>
          <cell r="I33">
            <v>763700.54370117129</v>
          </cell>
          <cell r="J33">
            <v>782793.05729370052</v>
          </cell>
        </row>
        <row r="36">
          <cell r="D36">
            <v>70000</v>
          </cell>
          <cell r="E36">
            <v>71750</v>
          </cell>
          <cell r="F36">
            <v>73543.75</v>
          </cell>
          <cell r="G36">
            <v>75382.34375</v>
          </cell>
          <cell r="H36">
            <v>77266.90234375</v>
          </cell>
          <cell r="I36">
            <v>79198.574902343738</v>
          </cell>
          <cell r="J36">
            <v>81178.53927490233</v>
          </cell>
        </row>
        <row r="39">
          <cell r="D39">
            <v>150000</v>
          </cell>
          <cell r="E39">
            <v>153750</v>
          </cell>
          <cell r="F39">
            <v>157593.75</v>
          </cell>
          <cell r="G39">
            <v>161533.59375</v>
          </cell>
          <cell r="H39">
            <v>165571.93359375</v>
          </cell>
          <cell r="I39">
            <v>169711.23193359372</v>
          </cell>
          <cell r="J39">
            <v>173954.01273193356</v>
          </cell>
        </row>
        <row r="42">
          <cell r="D42">
            <v>150000</v>
          </cell>
          <cell r="E42">
            <v>153750</v>
          </cell>
          <cell r="F42">
            <v>157593.75</v>
          </cell>
          <cell r="G42">
            <v>161533.59375</v>
          </cell>
          <cell r="H42">
            <v>165571.93359375</v>
          </cell>
          <cell r="I42">
            <v>169711.23193359372</v>
          </cell>
          <cell r="J42">
            <v>173954.01273193356</v>
          </cell>
        </row>
        <row r="47">
          <cell r="D47">
            <v>72000</v>
          </cell>
          <cell r="E47">
            <v>73800</v>
          </cell>
          <cell r="F47">
            <v>75645</v>
          </cell>
          <cell r="G47">
            <v>77536.125</v>
          </cell>
          <cell r="H47">
            <v>79474.528124999997</v>
          </cell>
          <cell r="I47">
            <v>81461.391328124984</v>
          </cell>
          <cell r="J47">
            <v>83497.926111328095</v>
          </cell>
        </row>
        <row r="48">
          <cell r="D48">
            <v>80000</v>
          </cell>
          <cell r="E48">
            <v>82000</v>
          </cell>
          <cell r="F48">
            <v>84049.999999999985</v>
          </cell>
          <cell r="G48">
            <v>86151.249999999971</v>
          </cell>
          <cell r="H48">
            <v>88305.031249999956</v>
          </cell>
          <cell r="I48">
            <v>90512.657031249953</v>
          </cell>
          <cell r="J48">
            <v>92775.473457031199</v>
          </cell>
        </row>
        <row r="49">
          <cell r="D49">
            <v>60000</v>
          </cell>
          <cell r="E49">
            <v>61499.999999999993</v>
          </cell>
          <cell r="F49">
            <v>63037.499999999985</v>
          </cell>
          <cell r="G49">
            <v>64613.437499999978</v>
          </cell>
          <cell r="H49">
            <v>66228.773437499971</v>
          </cell>
          <cell r="I49">
            <v>67884.492773437465</v>
          </cell>
          <cell r="J49">
            <v>69581.605092773389</v>
          </cell>
        </row>
        <row r="50">
          <cell r="D50">
            <v>60000</v>
          </cell>
          <cell r="E50">
            <v>61499.999999999993</v>
          </cell>
          <cell r="F50">
            <v>63037.499999999985</v>
          </cell>
          <cell r="G50">
            <v>64613.437499999978</v>
          </cell>
          <cell r="H50">
            <v>66228.773437499971</v>
          </cell>
          <cell r="I50">
            <v>67884.492773437465</v>
          </cell>
          <cell r="J50">
            <v>69581.605092773389</v>
          </cell>
        </row>
        <row r="51">
          <cell r="D51">
            <v>0</v>
          </cell>
          <cell r="E51">
            <v>60000</v>
          </cell>
          <cell r="F51">
            <v>0</v>
          </cell>
          <cell r="G51">
            <v>63037.499999999993</v>
          </cell>
          <cell r="H51">
            <v>0</v>
          </cell>
          <cell r="I51">
            <v>66228.773437499985</v>
          </cell>
          <cell r="J51">
            <v>0</v>
          </cell>
        </row>
        <row r="52">
          <cell r="D52">
            <v>80000</v>
          </cell>
          <cell r="E52">
            <v>82000</v>
          </cell>
          <cell r="F52">
            <v>84049.999999999985</v>
          </cell>
          <cell r="G52">
            <v>86151.249999999971</v>
          </cell>
          <cell r="H52">
            <v>88305.031249999956</v>
          </cell>
          <cell r="I52">
            <v>90512.657031249953</v>
          </cell>
          <cell r="J52">
            <v>92775.473457031199</v>
          </cell>
        </row>
        <row r="143">
          <cell r="D143">
            <v>806662.84250000003</v>
          </cell>
          <cell r="E143">
            <v>826829.41356250003</v>
          </cell>
          <cell r="F143">
            <v>847500.14890156244</v>
          </cell>
          <cell r="G143">
            <v>868687.65262410126</v>
          </cell>
          <cell r="H143">
            <v>890404.84393970389</v>
          </cell>
          <cell r="I143">
            <v>912664.9650381963</v>
          </cell>
          <cell r="J143">
            <v>935481.58916415123</v>
          </cell>
        </row>
        <row r="144">
          <cell r="D144">
            <v>674999.5</v>
          </cell>
          <cell r="E144">
            <v>691874.48749999993</v>
          </cell>
          <cell r="F144">
            <v>709171.34968749993</v>
          </cell>
          <cell r="G144">
            <v>726900.63342968724</v>
          </cell>
          <cell r="H144">
            <v>745073.14926542947</v>
          </cell>
          <cell r="I144">
            <v>763699.97799706517</v>
          </cell>
          <cell r="J144">
            <v>782792.4774469916</v>
          </cell>
        </row>
        <row r="145">
          <cell r="D145">
            <v>2500000</v>
          </cell>
        </row>
      </sheetData>
      <sheetData sheetId="8"/>
      <sheetData sheetId="9">
        <row r="6">
          <cell r="B6">
            <v>1.0249999999999999</v>
          </cell>
        </row>
        <row r="7">
          <cell r="B7">
            <v>1</v>
          </cell>
        </row>
        <row r="8">
          <cell r="B8">
            <v>1.05</v>
          </cell>
        </row>
        <row r="24">
          <cell r="H24">
            <v>0.82222222222222219</v>
          </cell>
        </row>
        <row r="25">
          <cell r="H25">
            <v>8.3333333333333329E-2</v>
          </cell>
        </row>
        <row r="26">
          <cell r="H26">
            <v>8.3333333333333329E-2</v>
          </cell>
        </row>
        <row r="27">
          <cell r="D27">
            <v>1.1111111111111112E-2</v>
          </cell>
        </row>
        <row r="28">
          <cell r="B28">
            <v>180000</v>
          </cell>
          <cell r="E28">
            <v>300000</v>
          </cell>
        </row>
        <row r="32">
          <cell r="C32">
            <v>0.85074626865671643</v>
          </cell>
        </row>
        <row r="33">
          <cell r="C33">
            <v>4.4776119402985072E-2</v>
          </cell>
        </row>
        <row r="34">
          <cell r="C34">
            <v>2.2388059701492536E-2</v>
          </cell>
        </row>
        <row r="35">
          <cell r="C35">
            <v>5.2238805970149252E-2</v>
          </cell>
        </row>
        <row r="36">
          <cell r="C36">
            <v>2.9850746268656716E-2</v>
          </cell>
        </row>
        <row r="41">
          <cell r="B41">
            <v>25000</v>
          </cell>
          <cell r="C41">
            <v>1</v>
          </cell>
        </row>
        <row r="46">
          <cell r="B46">
            <v>200000</v>
          </cell>
        </row>
        <row r="50">
          <cell r="B50">
            <v>5000</v>
          </cell>
          <cell r="C50">
            <v>1</v>
          </cell>
        </row>
        <row r="54">
          <cell r="C54">
            <v>0.26666666666666666</v>
          </cell>
        </row>
        <row r="56">
          <cell r="C56">
            <v>3.3333333333333333E-2</v>
          </cell>
        </row>
        <row r="57">
          <cell r="C57">
            <v>0.02</v>
          </cell>
        </row>
        <row r="58">
          <cell r="C58">
            <v>6.6666666666666666E-2</v>
          </cell>
        </row>
        <row r="59">
          <cell r="C59">
            <v>0.04</v>
          </cell>
        </row>
        <row r="60">
          <cell r="B60">
            <v>75000</v>
          </cell>
        </row>
        <row r="66">
          <cell r="B66">
            <v>3500</v>
          </cell>
        </row>
        <row r="70">
          <cell r="C70">
            <v>0.2</v>
          </cell>
        </row>
        <row r="71">
          <cell r="C71">
            <v>0.8</v>
          </cell>
        </row>
        <row r="72">
          <cell r="B72">
            <v>5000</v>
          </cell>
        </row>
        <row r="76">
          <cell r="D76">
            <v>1</v>
          </cell>
        </row>
        <row r="79">
          <cell r="C79">
            <v>30000</v>
          </cell>
        </row>
        <row r="89">
          <cell r="D89">
            <v>72000</v>
          </cell>
        </row>
        <row r="97">
          <cell r="B97">
            <v>80000</v>
          </cell>
          <cell r="C97">
            <v>60000</v>
          </cell>
          <cell r="D97">
            <v>15000</v>
          </cell>
        </row>
        <row r="107">
          <cell r="E107">
            <v>0.93803947899087714</v>
          </cell>
        </row>
        <row r="109">
          <cell r="D109">
            <v>83266.200000000012</v>
          </cell>
        </row>
        <row r="110">
          <cell r="D110">
            <v>1000</v>
          </cell>
          <cell r="E110">
            <v>1.126554927438597E-2</v>
          </cell>
        </row>
        <row r="111">
          <cell r="D111">
            <v>500</v>
          </cell>
          <cell r="E111">
            <v>5.6327746371929851E-3</v>
          </cell>
        </row>
        <row r="112">
          <cell r="D112">
            <v>2000</v>
          </cell>
          <cell r="E112">
            <v>2.253109854877194E-2</v>
          </cell>
        </row>
        <row r="113">
          <cell r="D113">
            <v>2000</v>
          </cell>
          <cell r="E113">
            <v>2.253109854877194E-2</v>
          </cell>
        </row>
        <row r="115">
          <cell r="D115">
            <v>88766.200000000012</v>
          </cell>
        </row>
        <row r="119">
          <cell r="E119">
            <v>1</v>
          </cell>
        </row>
        <row r="121">
          <cell r="B121">
            <v>15000</v>
          </cell>
          <cell r="C121">
            <v>50000</v>
          </cell>
        </row>
        <row r="126">
          <cell r="D126">
            <v>0.27500000000000002</v>
          </cell>
        </row>
        <row r="127">
          <cell r="D127">
            <v>0.7</v>
          </cell>
        </row>
        <row r="128">
          <cell r="D128">
            <v>2.5000000000000001E-2</v>
          </cell>
        </row>
        <row r="129">
          <cell r="B129">
            <v>125000</v>
          </cell>
          <cell r="C129">
            <v>250000</v>
          </cell>
        </row>
        <row r="147">
          <cell r="B147">
            <v>5000</v>
          </cell>
        </row>
        <row r="149">
          <cell r="C149">
            <v>0.8</v>
          </cell>
        </row>
        <row r="150">
          <cell r="C150">
            <v>0.05</v>
          </cell>
        </row>
        <row r="151">
          <cell r="C151">
            <v>0.05</v>
          </cell>
        </row>
        <row r="152">
          <cell r="C152">
            <v>0.1</v>
          </cell>
        </row>
        <row r="153">
          <cell r="B153">
            <v>300000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1EEA9-8EF7-4543-A243-D94BC52A860F}">
  <sheetPr>
    <tabColor rgb="FFFF0000"/>
  </sheetPr>
  <dimension ref="A1:W49"/>
  <sheetViews>
    <sheetView tabSelected="1" zoomScale="68" zoomScaleNormal="68" workbookViewId="0">
      <pane xSplit="1" ySplit="3" topLeftCell="B4" activePane="bottomRight" state="frozen"/>
      <selection activeCell="H44" sqref="H44"/>
      <selection pane="topRight" activeCell="H44" sqref="H44"/>
      <selection pane="bottomLeft" activeCell="H44" sqref="H44"/>
      <selection pane="bottomRight" activeCell="A22" sqref="A22"/>
    </sheetView>
  </sheetViews>
  <sheetFormatPr baseColWidth="10" defaultColWidth="9.140625" defaultRowHeight="14.25" x14ac:dyDescent="0.25"/>
  <cols>
    <col min="1" max="1" width="38.5703125" style="1" customWidth="1"/>
    <col min="2" max="4" width="22.28515625" style="1" customWidth="1"/>
    <col min="5" max="6" width="22.28515625" style="1" hidden="1" customWidth="1"/>
    <col min="7" max="7" width="22.28515625" style="1" customWidth="1"/>
    <col min="8" max="9" width="22.28515625" style="1" hidden="1" customWidth="1"/>
    <col min="10" max="10" width="22.28515625" style="1" customWidth="1"/>
    <col min="11" max="12" width="22.28515625" style="1" hidden="1" customWidth="1"/>
    <col min="13" max="13" width="22.28515625" style="1" customWidth="1"/>
    <col min="14" max="15" width="22.28515625" style="1" hidden="1" customWidth="1"/>
    <col min="16" max="16" width="22.28515625" style="1" customWidth="1"/>
    <col min="17" max="18" width="22.28515625" style="1" hidden="1" customWidth="1"/>
    <col min="19" max="19" width="22.28515625" style="1" customWidth="1"/>
    <col min="20" max="21" width="22.28515625" style="1" hidden="1" customWidth="1"/>
    <col min="22" max="22" width="22.28515625" style="1" customWidth="1"/>
    <col min="23" max="23" width="166" style="1" customWidth="1"/>
    <col min="24" max="16384" width="9.140625" style="1"/>
  </cols>
  <sheetData>
    <row r="1" spans="1:23" ht="55.5" customHeight="1" x14ac:dyDescent="0.25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</row>
    <row r="2" spans="1:23" ht="30.75" thickBot="1" x14ac:dyDescent="0.3">
      <c r="B2" s="2" t="s">
        <v>1</v>
      </c>
      <c r="C2" s="3"/>
      <c r="D2" s="4" t="s">
        <v>2</v>
      </c>
      <c r="F2" s="2"/>
      <c r="G2" s="4" t="s">
        <v>3</v>
      </c>
      <c r="I2" s="2"/>
      <c r="J2" s="4" t="s">
        <v>4</v>
      </c>
      <c r="L2" s="2"/>
      <c r="M2" s="4" t="s">
        <v>5</v>
      </c>
      <c r="O2" s="2"/>
      <c r="P2" s="4" t="s">
        <v>6</v>
      </c>
      <c r="R2" s="2"/>
      <c r="S2" s="4" t="s">
        <v>7</v>
      </c>
      <c r="U2" s="2"/>
      <c r="V2" s="4" t="s">
        <v>8</v>
      </c>
    </row>
    <row r="3" spans="1:23" ht="45.75" thickBot="1" x14ac:dyDescent="0.3">
      <c r="A3" s="5" t="s">
        <v>9</v>
      </c>
      <c r="B3" s="6" t="s">
        <v>10</v>
      </c>
      <c r="C3" s="7" t="s">
        <v>11</v>
      </c>
      <c r="D3" s="8" t="s">
        <v>12</v>
      </c>
      <c r="E3" s="9" t="s">
        <v>10</v>
      </c>
      <c r="F3" s="7" t="s">
        <v>11</v>
      </c>
      <c r="G3" s="10" t="s">
        <v>13</v>
      </c>
      <c r="H3" s="7" t="s">
        <v>10</v>
      </c>
      <c r="I3" s="7" t="s">
        <v>11</v>
      </c>
      <c r="J3" s="10" t="s">
        <v>14</v>
      </c>
      <c r="K3" s="7" t="s">
        <v>10</v>
      </c>
      <c r="L3" s="7" t="s">
        <v>11</v>
      </c>
      <c r="M3" s="10" t="s">
        <v>15</v>
      </c>
      <c r="N3" s="7" t="s">
        <v>10</v>
      </c>
      <c r="O3" s="7" t="s">
        <v>11</v>
      </c>
      <c r="P3" s="10" t="s">
        <v>16</v>
      </c>
      <c r="Q3" s="7" t="s">
        <v>10</v>
      </c>
      <c r="R3" s="7" t="s">
        <v>11</v>
      </c>
      <c r="S3" s="10" t="s">
        <v>17</v>
      </c>
      <c r="T3" s="7" t="s">
        <v>10</v>
      </c>
      <c r="U3" s="7" t="s">
        <v>11</v>
      </c>
      <c r="V3" s="10" t="s">
        <v>18</v>
      </c>
      <c r="W3" s="11" t="s">
        <v>19</v>
      </c>
    </row>
    <row r="4" spans="1:23" ht="15.75" thickBot="1" x14ac:dyDescent="0.3">
      <c r="A4" s="3"/>
      <c r="B4" s="2"/>
      <c r="C4" s="4"/>
      <c r="D4" s="2"/>
      <c r="E4" s="2"/>
      <c r="F4" s="2"/>
      <c r="G4" s="4"/>
      <c r="H4" s="2"/>
      <c r="I4" s="2"/>
      <c r="J4" s="4"/>
      <c r="K4" s="2"/>
      <c r="L4" s="2"/>
      <c r="M4" s="4"/>
      <c r="N4" s="2"/>
      <c r="O4" s="2"/>
      <c r="P4" s="4"/>
      <c r="Q4" s="2"/>
      <c r="R4" s="2"/>
      <c r="S4" s="4"/>
      <c r="T4" s="2"/>
      <c r="U4" s="2"/>
      <c r="V4" s="4"/>
      <c r="W4" s="4"/>
    </row>
    <row r="5" spans="1:23" ht="29.25" customHeight="1" thickBot="1" x14ac:dyDescent="0.3">
      <c r="A5" s="82" t="s">
        <v>20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4"/>
    </row>
    <row r="6" spans="1:23" ht="59.25" customHeight="1" x14ac:dyDescent="0.25">
      <c r="A6" s="12" t="s">
        <v>21</v>
      </c>
      <c r="B6" s="13">
        <f>21.34*35*52</f>
        <v>38838.799999999996</v>
      </c>
      <c r="C6" s="14">
        <f>MROUND(B6*0.26,1)</f>
        <v>10098</v>
      </c>
      <c r="D6" s="15">
        <f t="shared" ref="D6:D13" si="0">SUM(B6:C6)</f>
        <v>48936.799999999996</v>
      </c>
      <c r="E6" s="16">
        <f>ROUND(B6*1.02,0)</f>
        <v>39616</v>
      </c>
      <c r="F6" s="17">
        <f>MROUND(E6*0.26,1)</f>
        <v>10300</v>
      </c>
      <c r="G6" s="18">
        <f>SUM(E6:F6)</f>
        <v>49916</v>
      </c>
      <c r="H6" s="16">
        <f>ROUND(E6*1.02,0)</f>
        <v>40408</v>
      </c>
      <c r="I6" s="19">
        <f>MROUND(H6*0.26,1)</f>
        <v>10506</v>
      </c>
      <c r="J6" s="20">
        <f>SUM(H6:I6)</f>
        <v>50914</v>
      </c>
      <c r="K6" s="16">
        <f>ROUND(H6*1.02,0)</f>
        <v>41216</v>
      </c>
      <c r="L6" s="19">
        <f>MROUND(K6*0.26,1)</f>
        <v>10716</v>
      </c>
      <c r="M6" s="20">
        <f>SUM(K6:L6)</f>
        <v>51932</v>
      </c>
      <c r="N6" s="16">
        <f>ROUND(K6*1.02,0)</f>
        <v>42040</v>
      </c>
      <c r="O6" s="19">
        <f>MROUND(N6*0.26,1)</f>
        <v>10930</v>
      </c>
      <c r="P6" s="20">
        <f>SUM(N6:O6)</f>
        <v>52970</v>
      </c>
      <c r="Q6" s="16">
        <f>ROUND(N6*1.02,0)</f>
        <v>42881</v>
      </c>
      <c r="R6" s="19">
        <f>MROUND(Q6*0.26,1)</f>
        <v>11149</v>
      </c>
      <c r="S6" s="20">
        <f>SUM(Q6:R6)</f>
        <v>54030</v>
      </c>
      <c r="T6" s="16">
        <f>ROUND(Q6*1.02,0)</f>
        <v>43739</v>
      </c>
      <c r="U6" s="19">
        <f>MROUND(T6*0.26,1)</f>
        <v>11372</v>
      </c>
      <c r="V6" s="20">
        <f>SUM(T6:U6)</f>
        <v>55111</v>
      </c>
      <c r="W6" s="21" t="s">
        <v>22</v>
      </c>
    </row>
    <row r="7" spans="1:23" ht="59.25" customHeight="1" x14ac:dyDescent="0.25">
      <c r="A7" s="22" t="s">
        <v>23</v>
      </c>
      <c r="B7" s="23">
        <f>23.36*35*52</f>
        <v>42515.200000000004</v>
      </c>
      <c r="C7" s="24">
        <f t="shared" ref="C7:C13" si="1">MROUND(B7*0.26,1)</f>
        <v>11054</v>
      </c>
      <c r="D7" s="25">
        <f t="shared" si="0"/>
        <v>53569.200000000004</v>
      </c>
      <c r="E7" s="26">
        <f t="shared" ref="E7:E24" si="2">ROUND(B7*1.02,0)</f>
        <v>43366</v>
      </c>
      <c r="F7" s="27">
        <f t="shared" ref="F7:F13" si="3">MROUND(E7*0.26,1)</f>
        <v>11275</v>
      </c>
      <c r="G7" s="28">
        <f t="shared" ref="G7:G24" si="4">SUM(E7:F7)</f>
        <v>54641</v>
      </c>
      <c r="H7" s="26">
        <f t="shared" ref="H7:H24" si="5">ROUND(E7*1.02,0)</f>
        <v>44233</v>
      </c>
      <c r="I7" s="29">
        <f t="shared" ref="I7:I13" si="6">MROUND(H7*0.26,1)</f>
        <v>11501</v>
      </c>
      <c r="J7" s="30">
        <f t="shared" ref="J7:J24" si="7">SUM(H7:I7)</f>
        <v>55734</v>
      </c>
      <c r="K7" s="26">
        <f t="shared" ref="K7:K24" si="8">ROUND(H7*1.02,0)</f>
        <v>45118</v>
      </c>
      <c r="L7" s="29">
        <f t="shared" ref="L7:L13" si="9">MROUND(K7*0.26,1)</f>
        <v>11731</v>
      </c>
      <c r="M7" s="30">
        <f t="shared" ref="M7:M24" si="10">SUM(K7:L7)</f>
        <v>56849</v>
      </c>
      <c r="N7" s="26">
        <f t="shared" ref="N7:N24" si="11">ROUND(K7*1.02,0)</f>
        <v>46020</v>
      </c>
      <c r="O7" s="29">
        <f t="shared" ref="O7:O13" si="12">MROUND(N7*0.26,1)</f>
        <v>11965</v>
      </c>
      <c r="P7" s="30">
        <f t="shared" ref="P7:P24" si="13">SUM(N7:O7)</f>
        <v>57985</v>
      </c>
      <c r="Q7" s="26">
        <f t="shared" ref="Q7:Q13" si="14">ROUND(N7*1.02,0)</f>
        <v>46940</v>
      </c>
      <c r="R7" s="29">
        <f t="shared" ref="R7:R13" si="15">MROUND(Q7*0.26,1)</f>
        <v>12204</v>
      </c>
      <c r="S7" s="30">
        <f t="shared" ref="S7:S24" si="16">SUM(Q7:R7)</f>
        <v>59144</v>
      </c>
      <c r="T7" s="26">
        <f t="shared" ref="T7:T24" si="17">ROUND(Q7*1.02,0)</f>
        <v>47879</v>
      </c>
      <c r="U7" s="29">
        <f t="shared" ref="U7:U13" si="18">MROUND(T7*0.26,1)</f>
        <v>12449</v>
      </c>
      <c r="V7" s="30">
        <f t="shared" ref="V7:V24" si="19">SUM(T7:U7)</f>
        <v>60328</v>
      </c>
      <c r="W7" s="31" t="s">
        <v>24</v>
      </c>
    </row>
    <row r="8" spans="1:23" ht="59.25" customHeight="1" x14ac:dyDescent="0.25">
      <c r="A8" s="22" t="s">
        <v>25</v>
      </c>
      <c r="B8" s="23">
        <f>25.42*35*52</f>
        <v>46264.4</v>
      </c>
      <c r="C8" s="24">
        <f t="shared" si="1"/>
        <v>12029</v>
      </c>
      <c r="D8" s="25">
        <f t="shared" si="0"/>
        <v>58293.4</v>
      </c>
      <c r="E8" s="26">
        <f t="shared" si="2"/>
        <v>47190</v>
      </c>
      <c r="F8" s="27">
        <f t="shared" si="3"/>
        <v>12269</v>
      </c>
      <c r="G8" s="28">
        <f t="shared" si="4"/>
        <v>59459</v>
      </c>
      <c r="H8" s="26">
        <f t="shared" si="5"/>
        <v>48134</v>
      </c>
      <c r="I8" s="29">
        <f t="shared" si="6"/>
        <v>12515</v>
      </c>
      <c r="J8" s="30">
        <f t="shared" si="7"/>
        <v>60649</v>
      </c>
      <c r="K8" s="26">
        <f t="shared" si="8"/>
        <v>49097</v>
      </c>
      <c r="L8" s="29">
        <f t="shared" si="9"/>
        <v>12765</v>
      </c>
      <c r="M8" s="30">
        <f t="shared" si="10"/>
        <v>61862</v>
      </c>
      <c r="N8" s="26">
        <f t="shared" si="11"/>
        <v>50079</v>
      </c>
      <c r="O8" s="29">
        <f t="shared" si="12"/>
        <v>13021</v>
      </c>
      <c r="P8" s="30">
        <f t="shared" si="13"/>
        <v>63100</v>
      </c>
      <c r="Q8" s="26">
        <f t="shared" si="14"/>
        <v>51081</v>
      </c>
      <c r="R8" s="29">
        <f t="shared" si="15"/>
        <v>13281</v>
      </c>
      <c r="S8" s="30">
        <f t="shared" si="16"/>
        <v>64362</v>
      </c>
      <c r="T8" s="26">
        <f t="shared" si="17"/>
        <v>52103</v>
      </c>
      <c r="U8" s="29">
        <f t="shared" si="18"/>
        <v>13547</v>
      </c>
      <c r="V8" s="30">
        <f t="shared" si="19"/>
        <v>65650</v>
      </c>
      <c r="W8" s="31" t="s">
        <v>26</v>
      </c>
    </row>
    <row r="9" spans="1:23" ht="59.25" customHeight="1" x14ac:dyDescent="0.25">
      <c r="A9" s="22" t="s">
        <v>27</v>
      </c>
      <c r="B9" s="23">
        <f>26.84*35*52</f>
        <v>48848.799999999996</v>
      </c>
      <c r="C9" s="24">
        <f t="shared" si="1"/>
        <v>12701</v>
      </c>
      <c r="D9" s="25">
        <f t="shared" si="0"/>
        <v>61549.799999999996</v>
      </c>
      <c r="E9" s="26">
        <f t="shared" si="2"/>
        <v>49826</v>
      </c>
      <c r="F9" s="27">
        <f t="shared" si="3"/>
        <v>12955</v>
      </c>
      <c r="G9" s="28">
        <f t="shared" si="4"/>
        <v>62781</v>
      </c>
      <c r="H9" s="26">
        <f t="shared" si="5"/>
        <v>50823</v>
      </c>
      <c r="I9" s="29">
        <f t="shared" si="6"/>
        <v>13214</v>
      </c>
      <c r="J9" s="30">
        <f t="shared" si="7"/>
        <v>64037</v>
      </c>
      <c r="K9" s="26">
        <f t="shared" si="8"/>
        <v>51839</v>
      </c>
      <c r="L9" s="29">
        <f t="shared" si="9"/>
        <v>13478</v>
      </c>
      <c r="M9" s="30">
        <f t="shared" si="10"/>
        <v>65317</v>
      </c>
      <c r="N9" s="26">
        <f t="shared" si="11"/>
        <v>52876</v>
      </c>
      <c r="O9" s="29">
        <f t="shared" si="12"/>
        <v>13748</v>
      </c>
      <c r="P9" s="30">
        <f t="shared" si="13"/>
        <v>66624</v>
      </c>
      <c r="Q9" s="26">
        <f t="shared" si="14"/>
        <v>53934</v>
      </c>
      <c r="R9" s="29">
        <f t="shared" si="15"/>
        <v>14023</v>
      </c>
      <c r="S9" s="30">
        <f t="shared" si="16"/>
        <v>67957</v>
      </c>
      <c r="T9" s="26">
        <f t="shared" si="17"/>
        <v>55013</v>
      </c>
      <c r="U9" s="29">
        <f t="shared" si="18"/>
        <v>14303</v>
      </c>
      <c r="V9" s="30">
        <f t="shared" si="19"/>
        <v>69316</v>
      </c>
      <c r="W9" s="31" t="s">
        <v>28</v>
      </c>
    </row>
    <row r="10" spans="1:23" ht="59.25" customHeight="1" x14ac:dyDescent="0.25">
      <c r="A10" s="22" t="s">
        <v>29</v>
      </c>
      <c r="B10" s="23">
        <f>28.91*35*52</f>
        <v>52616.200000000004</v>
      </c>
      <c r="C10" s="24">
        <f t="shared" si="1"/>
        <v>13680</v>
      </c>
      <c r="D10" s="25">
        <f t="shared" si="0"/>
        <v>66296.200000000012</v>
      </c>
      <c r="E10" s="26">
        <f t="shared" si="2"/>
        <v>53669</v>
      </c>
      <c r="F10" s="27">
        <f t="shared" si="3"/>
        <v>13954</v>
      </c>
      <c r="G10" s="28">
        <f t="shared" si="4"/>
        <v>67623</v>
      </c>
      <c r="H10" s="26">
        <f t="shared" si="5"/>
        <v>54742</v>
      </c>
      <c r="I10" s="29">
        <f t="shared" si="6"/>
        <v>14233</v>
      </c>
      <c r="J10" s="30">
        <f t="shared" si="7"/>
        <v>68975</v>
      </c>
      <c r="K10" s="26">
        <f t="shared" si="8"/>
        <v>55837</v>
      </c>
      <c r="L10" s="29">
        <f t="shared" si="9"/>
        <v>14518</v>
      </c>
      <c r="M10" s="30">
        <f t="shared" si="10"/>
        <v>70355</v>
      </c>
      <c r="N10" s="26">
        <f t="shared" si="11"/>
        <v>56954</v>
      </c>
      <c r="O10" s="29">
        <f t="shared" si="12"/>
        <v>14808</v>
      </c>
      <c r="P10" s="30">
        <f t="shared" si="13"/>
        <v>71762</v>
      </c>
      <c r="Q10" s="26">
        <f t="shared" si="14"/>
        <v>58093</v>
      </c>
      <c r="R10" s="29">
        <f t="shared" si="15"/>
        <v>15104</v>
      </c>
      <c r="S10" s="30">
        <f t="shared" si="16"/>
        <v>73197</v>
      </c>
      <c r="T10" s="26">
        <f t="shared" si="17"/>
        <v>59255</v>
      </c>
      <c r="U10" s="29">
        <f t="shared" si="18"/>
        <v>15406</v>
      </c>
      <c r="V10" s="30">
        <f t="shared" si="19"/>
        <v>74661</v>
      </c>
      <c r="W10" s="31" t="s">
        <v>30</v>
      </c>
    </row>
    <row r="11" spans="1:23" ht="59.25" customHeight="1" x14ac:dyDescent="0.25">
      <c r="A11" s="22" t="s">
        <v>31</v>
      </c>
      <c r="B11" s="23">
        <f>30.87*35*52</f>
        <v>56183.4</v>
      </c>
      <c r="C11" s="24">
        <f t="shared" si="1"/>
        <v>14608</v>
      </c>
      <c r="D11" s="25">
        <f t="shared" si="0"/>
        <v>70791.399999999994</v>
      </c>
      <c r="E11" s="26">
        <f t="shared" si="2"/>
        <v>57307</v>
      </c>
      <c r="F11" s="27">
        <f t="shared" si="3"/>
        <v>14900</v>
      </c>
      <c r="G11" s="28">
        <f t="shared" si="4"/>
        <v>72207</v>
      </c>
      <c r="H11" s="26">
        <f t="shared" si="5"/>
        <v>58453</v>
      </c>
      <c r="I11" s="29">
        <f t="shared" si="6"/>
        <v>15198</v>
      </c>
      <c r="J11" s="30">
        <f t="shared" si="7"/>
        <v>73651</v>
      </c>
      <c r="K11" s="26">
        <f t="shared" si="8"/>
        <v>59622</v>
      </c>
      <c r="L11" s="29">
        <f t="shared" si="9"/>
        <v>15502</v>
      </c>
      <c r="M11" s="30">
        <f t="shared" si="10"/>
        <v>75124</v>
      </c>
      <c r="N11" s="26">
        <f t="shared" si="11"/>
        <v>60814</v>
      </c>
      <c r="O11" s="29">
        <f t="shared" si="12"/>
        <v>15812</v>
      </c>
      <c r="P11" s="30">
        <f t="shared" si="13"/>
        <v>76626</v>
      </c>
      <c r="Q11" s="26">
        <f t="shared" si="14"/>
        <v>62030</v>
      </c>
      <c r="R11" s="29">
        <f t="shared" si="15"/>
        <v>16128</v>
      </c>
      <c r="S11" s="30">
        <f t="shared" si="16"/>
        <v>78158</v>
      </c>
      <c r="T11" s="26">
        <f t="shared" si="17"/>
        <v>63271</v>
      </c>
      <c r="U11" s="29">
        <f t="shared" si="18"/>
        <v>16450</v>
      </c>
      <c r="V11" s="30">
        <f t="shared" si="19"/>
        <v>79721</v>
      </c>
      <c r="W11" s="31" t="s">
        <v>32</v>
      </c>
    </row>
    <row r="12" spans="1:23" ht="59.25" customHeight="1" x14ac:dyDescent="0.25">
      <c r="A12" s="22" t="s">
        <v>33</v>
      </c>
      <c r="B12" s="23">
        <f>33.26*35*52</f>
        <v>60533.2</v>
      </c>
      <c r="C12" s="24">
        <f t="shared" si="1"/>
        <v>15739</v>
      </c>
      <c r="D12" s="25">
        <f t="shared" si="0"/>
        <v>76272.2</v>
      </c>
      <c r="E12" s="26">
        <f t="shared" si="2"/>
        <v>61744</v>
      </c>
      <c r="F12" s="27">
        <f t="shared" si="3"/>
        <v>16053</v>
      </c>
      <c r="G12" s="28">
        <f t="shared" si="4"/>
        <v>77797</v>
      </c>
      <c r="H12" s="26">
        <f t="shared" si="5"/>
        <v>62979</v>
      </c>
      <c r="I12" s="29">
        <f t="shared" si="6"/>
        <v>16375</v>
      </c>
      <c r="J12" s="30">
        <f t="shared" si="7"/>
        <v>79354</v>
      </c>
      <c r="K12" s="26">
        <f t="shared" si="8"/>
        <v>64239</v>
      </c>
      <c r="L12" s="29">
        <f t="shared" si="9"/>
        <v>16702</v>
      </c>
      <c r="M12" s="30">
        <f t="shared" si="10"/>
        <v>80941</v>
      </c>
      <c r="N12" s="26">
        <f t="shared" si="11"/>
        <v>65524</v>
      </c>
      <c r="O12" s="29">
        <f t="shared" si="12"/>
        <v>17036</v>
      </c>
      <c r="P12" s="30">
        <f t="shared" si="13"/>
        <v>82560</v>
      </c>
      <c r="Q12" s="26">
        <f t="shared" si="14"/>
        <v>66834</v>
      </c>
      <c r="R12" s="29">
        <f t="shared" si="15"/>
        <v>17377</v>
      </c>
      <c r="S12" s="30">
        <f t="shared" si="16"/>
        <v>84211</v>
      </c>
      <c r="T12" s="26">
        <f t="shared" si="17"/>
        <v>68171</v>
      </c>
      <c r="U12" s="29">
        <f t="shared" si="18"/>
        <v>17724</v>
      </c>
      <c r="V12" s="30">
        <f t="shared" si="19"/>
        <v>85895</v>
      </c>
      <c r="W12" s="31" t="s">
        <v>34</v>
      </c>
    </row>
    <row r="13" spans="1:23" ht="59.25" customHeight="1" thickBot="1" x14ac:dyDescent="0.3">
      <c r="A13" s="32" t="s">
        <v>35</v>
      </c>
      <c r="B13" s="33">
        <f>36.31*35*52</f>
        <v>66084.200000000012</v>
      </c>
      <c r="C13" s="34">
        <f t="shared" si="1"/>
        <v>17182</v>
      </c>
      <c r="D13" s="35">
        <f t="shared" si="0"/>
        <v>83266.200000000012</v>
      </c>
      <c r="E13" s="36">
        <f t="shared" si="2"/>
        <v>67406</v>
      </c>
      <c r="F13" s="37">
        <f t="shared" si="3"/>
        <v>17526</v>
      </c>
      <c r="G13" s="38">
        <f t="shared" si="4"/>
        <v>84932</v>
      </c>
      <c r="H13" s="36">
        <f t="shared" si="5"/>
        <v>68754</v>
      </c>
      <c r="I13" s="39">
        <f t="shared" si="6"/>
        <v>17876</v>
      </c>
      <c r="J13" s="40">
        <f t="shared" si="7"/>
        <v>86630</v>
      </c>
      <c r="K13" s="36">
        <f t="shared" si="8"/>
        <v>70129</v>
      </c>
      <c r="L13" s="39">
        <f t="shared" si="9"/>
        <v>18234</v>
      </c>
      <c r="M13" s="40">
        <f t="shared" si="10"/>
        <v>88363</v>
      </c>
      <c r="N13" s="36">
        <f t="shared" si="11"/>
        <v>71532</v>
      </c>
      <c r="O13" s="39">
        <f t="shared" si="12"/>
        <v>18598</v>
      </c>
      <c r="P13" s="40">
        <f t="shared" si="13"/>
        <v>90130</v>
      </c>
      <c r="Q13" s="36">
        <f t="shared" si="14"/>
        <v>72963</v>
      </c>
      <c r="R13" s="39">
        <f t="shared" si="15"/>
        <v>18970</v>
      </c>
      <c r="S13" s="40">
        <f t="shared" si="16"/>
        <v>91933</v>
      </c>
      <c r="T13" s="36">
        <f t="shared" si="17"/>
        <v>74422</v>
      </c>
      <c r="U13" s="39">
        <f t="shared" si="18"/>
        <v>19350</v>
      </c>
      <c r="V13" s="40">
        <f t="shared" si="19"/>
        <v>93772</v>
      </c>
      <c r="W13" s="41" t="s">
        <v>36</v>
      </c>
    </row>
    <row r="14" spans="1:23" ht="15" customHeight="1" thickBot="1" x14ac:dyDescent="0.3"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</row>
    <row r="15" spans="1:23" ht="29.25" customHeight="1" thickBot="1" x14ac:dyDescent="0.3">
      <c r="A15" s="82" t="s">
        <v>37</v>
      </c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4"/>
    </row>
    <row r="16" spans="1:23" ht="15" customHeight="1" x14ac:dyDescent="0.25">
      <c r="A16" s="12" t="s">
        <v>38</v>
      </c>
      <c r="B16" s="43">
        <v>78825</v>
      </c>
      <c r="C16" s="44">
        <f>MROUND(B16*0.24,1)</f>
        <v>18918</v>
      </c>
      <c r="D16" s="20">
        <f>SUM(B16:C16)</f>
        <v>97743</v>
      </c>
      <c r="E16" s="16">
        <f t="shared" si="2"/>
        <v>80402</v>
      </c>
      <c r="F16" s="19">
        <f>MROUND(E16*0.24,1)</f>
        <v>19296</v>
      </c>
      <c r="G16" s="20">
        <f t="shared" si="4"/>
        <v>99698</v>
      </c>
      <c r="H16" s="16">
        <f t="shared" si="5"/>
        <v>82010</v>
      </c>
      <c r="I16" s="19">
        <f>MROUND(H16*0.24,1)</f>
        <v>19682</v>
      </c>
      <c r="J16" s="20">
        <f t="shared" si="7"/>
        <v>101692</v>
      </c>
      <c r="K16" s="16">
        <f t="shared" si="8"/>
        <v>83650</v>
      </c>
      <c r="L16" s="19">
        <f>MROUND(K16*0.24,1)</f>
        <v>20076</v>
      </c>
      <c r="M16" s="20">
        <f t="shared" si="10"/>
        <v>103726</v>
      </c>
      <c r="N16" s="16">
        <f t="shared" si="11"/>
        <v>85323</v>
      </c>
      <c r="O16" s="19">
        <f>MROUND(N16*0.24,1)</f>
        <v>20478</v>
      </c>
      <c r="P16" s="20">
        <f t="shared" si="13"/>
        <v>105801</v>
      </c>
      <c r="Q16" s="16">
        <f>ROUND(N16*1.02,0)</f>
        <v>87029</v>
      </c>
      <c r="R16" s="19">
        <f>MROUND(Q16*0.24,1)</f>
        <v>20887</v>
      </c>
      <c r="S16" s="20">
        <f t="shared" si="16"/>
        <v>107916</v>
      </c>
      <c r="T16" s="16">
        <f t="shared" si="17"/>
        <v>88770</v>
      </c>
      <c r="U16" s="19">
        <f>MROUND(T16*0.24,1)</f>
        <v>21305</v>
      </c>
      <c r="V16" s="20">
        <f t="shared" si="19"/>
        <v>110075</v>
      </c>
      <c r="W16" s="21" t="s">
        <v>39</v>
      </c>
    </row>
    <row r="17" spans="1:23" ht="15" customHeight="1" x14ac:dyDescent="0.25">
      <c r="A17" s="45" t="s">
        <v>40</v>
      </c>
      <c r="B17" s="46">
        <v>76841</v>
      </c>
      <c r="C17" s="47">
        <f>MROUND(B17*0.24,1)</f>
        <v>18442</v>
      </c>
      <c r="D17" s="48">
        <f>SUM(B17:C17)</f>
        <v>95283</v>
      </c>
      <c r="E17" s="49">
        <f t="shared" si="2"/>
        <v>78378</v>
      </c>
      <c r="F17" s="19">
        <f>MROUND(E17*0.24,1)</f>
        <v>18811</v>
      </c>
      <c r="G17" s="48">
        <f t="shared" si="4"/>
        <v>97189</v>
      </c>
      <c r="H17" s="49">
        <f t="shared" si="5"/>
        <v>79946</v>
      </c>
      <c r="I17" s="19">
        <f>MROUND(H17*0.24,1)</f>
        <v>19187</v>
      </c>
      <c r="J17" s="48">
        <f t="shared" si="7"/>
        <v>99133</v>
      </c>
      <c r="K17" s="49">
        <f t="shared" si="8"/>
        <v>81545</v>
      </c>
      <c r="L17" s="19">
        <f>MROUND(K17*0.24,1)</f>
        <v>19571</v>
      </c>
      <c r="M17" s="48">
        <f t="shared" si="10"/>
        <v>101116</v>
      </c>
      <c r="N17" s="49">
        <f t="shared" si="11"/>
        <v>83176</v>
      </c>
      <c r="O17" s="19">
        <f>MROUND(N17*0.24,1)</f>
        <v>19962</v>
      </c>
      <c r="P17" s="48">
        <f t="shared" si="13"/>
        <v>103138</v>
      </c>
      <c r="Q17" s="16">
        <f>ROUND(N17*1.02,0)</f>
        <v>84840</v>
      </c>
      <c r="R17" s="19">
        <f>MROUND(Q17*0.24,1)</f>
        <v>20362</v>
      </c>
      <c r="S17" s="48">
        <f t="shared" si="16"/>
        <v>105202</v>
      </c>
      <c r="T17" s="49">
        <f t="shared" si="17"/>
        <v>86537</v>
      </c>
      <c r="U17" s="19">
        <f>MROUND(T17*0.24,1)</f>
        <v>20769</v>
      </c>
      <c r="V17" s="48">
        <f t="shared" si="19"/>
        <v>107306</v>
      </c>
      <c r="W17" s="50"/>
    </row>
    <row r="18" spans="1:23" ht="15" customHeight="1" thickBot="1" x14ac:dyDescent="0.3">
      <c r="A18" s="32" t="s">
        <v>41</v>
      </c>
      <c r="B18" s="33">
        <v>75260</v>
      </c>
      <c r="C18" s="51">
        <f>MROUND(B18*0.24,1)</f>
        <v>18062</v>
      </c>
      <c r="D18" s="40">
        <f>SUM(B18:C18)</f>
        <v>93322</v>
      </c>
      <c r="E18" s="36">
        <f t="shared" si="2"/>
        <v>76765</v>
      </c>
      <c r="F18" s="39">
        <f>MROUND(E18*0.24,1)</f>
        <v>18424</v>
      </c>
      <c r="G18" s="40">
        <f t="shared" si="4"/>
        <v>95189</v>
      </c>
      <c r="H18" s="36">
        <f t="shared" si="5"/>
        <v>78300</v>
      </c>
      <c r="I18" s="39">
        <f>MROUND(H18*0.24,1)</f>
        <v>18792</v>
      </c>
      <c r="J18" s="40">
        <f t="shared" si="7"/>
        <v>97092</v>
      </c>
      <c r="K18" s="36">
        <f t="shared" si="8"/>
        <v>79866</v>
      </c>
      <c r="L18" s="39">
        <f>MROUND(K18*0.24,1)</f>
        <v>19168</v>
      </c>
      <c r="M18" s="40">
        <f t="shared" si="10"/>
        <v>99034</v>
      </c>
      <c r="N18" s="36">
        <f t="shared" si="11"/>
        <v>81463</v>
      </c>
      <c r="O18" s="39">
        <f>MROUND(N18*0.24,1)</f>
        <v>19551</v>
      </c>
      <c r="P18" s="40">
        <f t="shared" si="13"/>
        <v>101014</v>
      </c>
      <c r="Q18" s="36">
        <f>ROUND(N18*1.02,0)</f>
        <v>83092</v>
      </c>
      <c r="R18" s="39">
        <f>MROUND(Q18*0.24,1)</f>
        <v>19942</v>
      </c>
      <c r="S18" s="40">
        <f t="shared" si="16"/>
        <v>103034</v>
      </c>
      <c r="T18" s="36">
        <f t="shared" si="17"/>
        <v>84754</v>
      </c>
      <c r="U18" s="39">
        <f>MROUND(T18*0.24,1)</f>
        <v>20341</v>
      </c>
      <c r="V18" s="40">
        <f t="shared" si="19"/>
        <v>105095</v>
      </c>
      <c r="W18" s="41" t="s">
        <v>42</v>
      </c>
    </row>
    <row r="19" spans="1:23" ht="15" customHeight="1" thickBot="1" x14ac:dyDescent="0.3"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</row>
    <row r="20" spans="1:23" ht="29.25" customHeight="1" thickBot="1" x14ac:dyDescent="0.3">
      <c r="A20" s="82" t="s">
        <v>43</v>
      </c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4"/>
    </row>
    <row r="21" spans="1:23" ht="15" customHeight="1" x14ac:dyDescent="0.25">
      <c r="A21" s="12" t="s">
        <v>44</v>
      </c>
      <c r="B21" s="43">
        <v>70478</v>
      </c>
      <c r="C21" s="44">
        <f>MROUND(B21*0.24,1)</f>
        <v>16915</v>
      </c>
      <c r="D21" s="52">
        <f>SUM(B21:C21)</f>
        <v>87393</v>
      </c>
      <c r="E21" s="16">
        <f t="shared" si="2"/>
        <v>71888</v>
      </c>
      <c r="F21" s="19">
        <f>MROUND(E21*0.24,1)</f>
        <v>17253</v>
      </c>
      <c r="G21" s="20">
        <f t="shared" si="4"/>
        <v>89141</v>
      </c>
      <c r="H21" s="16">
        <f t="shared" si="5"/>
        <v>73326</v>
      </c>
      <c r="I21" s="19">
        <f>MROUND(H21*0.24,1)</f>
        <v>17598</v>
      </c>
      <c r="J21" s="20">
        <f t="shared" si="7"/>
        <v>90924</v>
      </c>
      <c r="K21" s="16">
        <f t="shared" si="8"/>
        <v>74793</v>
      </c>
      <c r="L21" s="19">
        <f>MROUND(K21*0.24,1)</f>
        <v>17950</v>
      </c>
      <c r="M21" s="20">
        <f t="shared" si="10"/>
        <v>92743</v>
      </c>
      <c r="N21" s="16">
        <f t="shared" si="11"/>
        <v>76289</v>
      </c>
      <c r="O21" s="19">
        <f>MROUND(N21*0.24,1)</f>
        <v>18309</v>
      </c>
      <c r="P21" s="20">
        <f t="shared" si="13"/>
        <v>94598</v>
      </c>
      <c r="Q21" s="16">
        <f>ROUND(N21*1.02,0)</f>
        <v>77815</v>
      </c>
      <c r="R21" s="19">
        <f>MROUND(Q21*0.24,1)</f>
        <v>18676</v>
      </c>
      <c r="S21" s="20">
        <f t="shared" si="16"/>
        <v>96491</v>
      </c>
      <c r="T21" s="16">
        <f t="shared" si="17"/>
        <v>79371</v>
      </c>
      <c r="U21" s="19">
        <f>MROUND(T21*0.24,1)</f>
        <v>19049</v>
      </c>
      <c r="V21" s="20">
        <f t="shared" si="19"/>
        <v>98420</v>
      </c>
      <c r="W21" s="21"/>
    </row>
    <row r="22" spans="1:23" ht="15" customHeight="1" x14ac:dyDescent="0.25">
      <c r="A22" s="12" t="s">
        <v>45</v>
      </c>
      <c r="B22" s="46">
        <v>93070</v>
      </c>
      <c r="C22" s="47">
        <f>MROUND(B22*0.24,1)</f>
        <v>22337</v>
      </c>
      <c r="D22" s="52">
        <f>SUM(B22:C22)</f>
        <v>115407</v>
      </c>
      <c r="E22" s="16">
        <f t="shared" si="2"/>
        <v>94931</v>
      </c>
      <c r="F22" s="19">
        <f>MROUND(E22*0.24,1)</f>
        <v>22783</v>
      </c>
      <c r="G22" s="20">
        <f t="shared" si="4"/>
        <v>117714</v>
      </c>
      <c r="H22" s="16">
        <f t="shared" si="5"/>
        <v>96830</v>
      </c>
      <c r="I22" s="19">
        <f>MROUND(H22*0.24,1)</f>
        <v>23239</v>
      </c>
      <c r="J22" s="20">
        <f t="shared" si="7"/>
        <v>120069</v>
      </c>
      <c r="K22" s="16">
        <f t="shared" si="8"/>
        <v>98767</v>
      </c>
      <c r="L22" s="19">
        <f>MROUND(K22*0.24,1)</f>
        <v>23704</v>
      </c>
      <c r="M22" s="20">
        <f t="shared" si="10"/>
        <v>122471</v>
      </c>
      <c r="N22" s="16">
        <f t="shared" si="11"/>
        <v>100742</v>
      </c>
      <c r="O22" s="19">
        <f>MROUND(N22*0.24,1)</f>
        <v>24178</v>
      </c>
      <c r="P22" s="20">
        <f t="shared" si="13"/>
        <v>124920</v>
      </c>
      <c r="Q22" s="16">
        <f>ROUND(N22*1.02,0)</f>
        <v>102757</v>
      </c>
      <c r="R22" s="19">
        <f>MROUND(Q22*0.24,1)</f>
        <v>24662</v>
      </c>
      <c r="S22" s="20">
        <f t="shared" si="16"/>
        <v>127419</v>
      </c>
      <c r="T22" s="16">
        <f t="shared" si="17"/>
        <v>104812</v>
      </c>
      <c r="U22" s="19">
        <f>MROUND(T22*0.24,1)</f>
        <v>25155</v>
      </c>
      <c r="V22" s="20">
        <f t="shared" si="19"/>
        <v>129967</v>
      </c>
      <c r="W22" s="21" t="s">
        <v>46</v>
      </c>
    </row>
    <row r="23" spans="1:23" ht="15" customHeight="1" x14ac:dyDescent="0.25">
      <c r="A23" s="12" t="s">
        <v>47</v>
      </c>
      <c r="B23" s="46">
        <v>120465</v>
      </c>
      <c r="C23" s="47">
        <f>MROUND(B23*0.24,1)</f>
        <v>28912</v>
      </c>
      <c r="D23" s="52">
        <f>SUM(B23:C23)</f>
        <v>149377</v>
      </c>
      <c r="E23" s="16">
        <f t="shared" si="2"/>
        <v>122874</v>
      </c>
      <c r="F23" s="19">
        <f>MROUND(E23*0.24,1)</f>
        <v>29490</v>
      </c>
      <c r="G23" s="20">
        <f t="shared" si="4"/>
        <v>152364</v>
      </c>
      <c r="H23" s="16">
        <f t="shared" si="5"/>
        <v>125331</v>
      </c>
      <c r="I23" s="19">
        <f>MROUND(H23*0.24,1)</f>
        <v>30079</v>
      </c>
      <c r="J23" s="20">
        <f t="shared" si="7"/>
        <v>155410</v>
      </c>
      <c r="K23" s="16">
        <f t="shared" si="8"/>
        <v>127838</v>
      </c>
      <c r="L23" s="19">
        <f>MROUND(K23*0.24,1)</f>
        <v>30681</v>
      </c>
      <c r="M23" s="20">
        <f t="shared" si="10"/>
        <v>158519</v>
      </c>
      <c r="N23" s="16">
        <f t="shared" si="11"/>
        <v>130395</v>
      </c>
      <c r="O23" s="19">
        <f>MROUND(N23*0.24,1)</f>
        <v>31295</v>
      </c>
      <c r="P23" s="20">
        <f t="shared" si="13"/>
        <v>161690</v>
      </c>
      <c r="Q23" s="16">
        <f>ROUND(N23*1.02,0)</f>
        <v>133003</v>
      </c>
      <c r="R23" s="19">
        <f>MROUND(Q23*0.24,1)</f>
        <v>31921</v>
      </c>
      <c r="S23" s="20">
        <f t="shared" si="16"/>
        <v>164924</v>
      </c>
      <c r="T23" s="16">
        <f t="shared" si="17"/>
        <v>135663</v>
      </c>
      <c r="U23" s="19">
        <f>MROUND(T23*0.24,1)</f>
        <v>32559</v>
      </c>
      <c r="V23" s="20">
        <f t="shared" si="19"/>
        <v>168222</v>
      </c>
      <c r="W23" s="21" t="s">
        <v>48</v>
      </c>
    </row>
    <row r="24" spans="1:23" ht="15" customHeight="1" thickBot="1" x14ac:dyDescent="0.3">
      <c r="A24" s="53" t="s">
        <v>49</v>
      </c>
      <c r="B24" s="33">
        <v>137796</v>
      </c>
      <c r="C24" s="34">
        <f>MROUND(B24*0.24,1)</f>
        <v>33071</v>
      </c>
      <c r="D24" s="54">
        <f>SUM(B24:C24)</f>
        <v>170867</v>
      </c>
      <c r="E24" s="55">
        <f t="shared" si="2"/>
        <v>140552</v>
      </c>
      <c r="F24" s="56">
        <f>MROUND(E24*0.24,1)</f>
        <v>33732</v>
      </c>
      <c r="G24" s="57">
        <f t="shared" si="4"/>
        <v>174284</v>
      </c>
      <c r="H24" s="55">
        <f t="shared" si="5"/>
        <v>143363</v>
      </c>
      <c r="I24" s="56">
        <f>MROUND(H24*0.24,1)</f>
        <v>34407</v>
      </c>
      <c r="J24" s="57">
        <f t="shared" si="7"/>
        <v>177770</v>
      </c>
      <c r="K24" s="55">
        <f t="shared" si="8"/>
        <v>146230</v>
      </c>
      <c r="L24" s="56">
        <f>MROUND(K24*0.24,1)</f>
        <v>35095</v>
      </c>
      <c r="M24" s="57">
        <f t="shared" si="10"/>
        <v>181325</v>
      </c>
      <c r="N24" s="55">
        <f t="shared" si="11"/>
        <v>149155</v>
      </c>
      <c r="O24" s="56">
        <f>MROUND(N24*0.24,1)</f>
        <v>35797</v>
      </c>
      <c r="P24" s="57">
        <f t="shared" si="13"/>
        <v>184952</v>
      </c>
      <c r="Q24" s="55">
        <f>ROUND(N24*1.02,0)</f>
        <v>152138</v>
      </c>
      <c r="R24" s="56">
        <f>MROUND(Q24*0.24,1)</f>
        <v>36513</v>
      </c>
      <c r="S24" s="57">
        <f t="shared" si="16"/>
        <v>188651</v>
      </c>
      <c r="T24" s="55">
        <f t="shared" si="17"/>
        <v>155181</v>
      </c>
      <c r="U24" s="56">
        <f>MROUND(T24*0.24,1)</f>
        <v>37243</v>
      </c>
      <c r="V24" s="57">
        <f t="shared" si="19"/>
        <v>192424</v>
      </c>
      <c r="W24" s="58" t="s">
        <v>50</v>
      </c>
    </row>
    <row r="25" spans="1:23" ht="15" customHeight="1" thickBot="1" x14ac:dyDescent="0.3">
      <c r="B25" s="42"/>
      <c r="C25" s="42"/>
      <c r="D25" s="42"/>
      <c r="E25" s="59"/>
      <c r="F25" s="59"/>
      <c r="G25" s="42"/>
      <c r="H25" s="59"/>
      <c r="I25" s="59"/>
      <c r="J25" s="42"/>
      <c r="K25" s="59"/>
      <c r="L25" s="59"/>
      <c r="M25" s="42"/>
      <c r="N25" s="59"/>
      <c r="O25" s="59"/>
      <c r="P25" s="42"/>
      <c r="Q25" s="59"/>
      <c r="R25" s="59"/>
      <c r="S25" s="42"/>
      <c r="T25" s="59"/>
      <c r="U25" s="59"/>
      <c r="V25" s="42"/>
    </row>
    <row r="26" spans="1:23" ht="15" customHeight="1" thickBot="1" x14ac:dyDescent="0.3">
      <c r="A26" s="82" t="s">
        <v>51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4"/>
    </row>
    <row r="27" spans="1:23" ht="15" customHeight="1" x14ac:dyDescent="0.25">
      <c r="A27" s="12" t="s">
        <v>52</v>
      </c>
      <c r="B27" s="43">
        <v>143308</v>
      </c>
      <c r="C27" s="44">
        <f>MROUND(B27*0.24,1)</f>
        <v>34394</v>
      </c>
      <c r="D27" s="52">
        <f>SUM(B27:C27)</f>
        <v>177702</v>
      </c>
      <c r="E27" s="16">
        <f>ROUND(B27*1.02,0)</f>
        <v>146174</v>
      </c>
      <c r="F27" s="19">
        <f>MROUND(E27*0.24,1)</f>
        <v>35082</v>
      </c>
      <c r="G27" s="20">
        <f>SUM(E27:F27)</f>
        <v>181256</v>
      </c>
      <c r="H27" s="16">
        <f>ROUND(E27*1.02,0)</f>
        <v>149097</v>
      </c>
      <c r="I27" s="19">
        <f>MROUND(H27*0.24,1)</f>
        <v>35783</v>
      </c>
      <c r="J27" s="20">
        <f>SUM(H27:I27)</f>
        <v>184880</v>
      </c>
      <c r="K27" s="16">
        <f>ROUND(H27*1.02,0)</f>
        <v>152079</v>
      </c>
      <c r="L27" s="19">
        <f>MROUND(K27*0.24,1)</f>
        <v>36499</v>
      </c>
      <c r="M27" s="20">
        <f>SUM(K27:L27)</f>
        <v>188578</v>
      </c>
      <c r="N27" s="16">
        <f>ROUND(K27*1.02,0)</f>
        <v>155121</v>
      </c>
      <c r="O27" s="19">
        <f>MROUND(N27*0.24,1)</f>
        <v>37229</v>
      </c>
      <c r="P27" s="20">
        <f>SUM(N27:O27)</f>
        <v>192350</v>
      </c>
      <c r="Q27" s="16">
        <f>ROUND(N27*1.02,0)</f>
        <v>158223</v>
      </c>
      <c r="R27" s="19">
        <f>MROUND(Q27*0.24,1)</f>
        <v>37974</v>
      </c>
      <c r="S27" s="20">
        <f>SUM(Q27:R27)</f>
        <v>196197</v>
      </c>
      <c r="T27" s="16">
        <f>ROUND(Q27*1.02,0)</f>
        <v>161387</v>
      </c>
      <c r="U27" s="19">
        <f>MROUND(T27*0.24,1)</f>
        <v>38733</v>
      </c>
      <c r="V27" s="20">
        <f>SUM(T27:U27)</f>
        <v>200120</v>
      </c>
      <c r="W27" s="21"/>
    </row>
    <row r="28" spans="1:23" ht="15" customHeight="1" x14ac:dyDescent="0.25">
      <c r="A28" s="12" t="s">
        <v>53</v>
      </c>
      <c r="B28" s="46">
        <v>126145</v>
      </c>
      <c r="C28" s="47">
        <f>MROUND(B28*0.24,1)</f>
        <v>30275</v>
      </c>
      <c r="D28" s="52">
        <f>SUM(B28:C28)</f>
        <v>156420</v>
      </c>
      <c r="E28" s="16">
        <f>ROUND(B28*1.02,0)</f>
        <v>128668</v>
      </c>
      <c r="F28" s="19">
        <f>MROUND(E28*0.24,1)</f>
        <v>30880</v>
      </c>
      <c r="G28" s="20">
        <f>SUM(E28:F28)</f>
        <v>159548</v>
      </c>
      <c r="H28" s="16">
        <f>ROUND(E28*1.02,0)</f>
        <v>131241</v>
      </c>
      <c r="I28" s="19">
        <f>MROUND(H28*0.24,1)</f>
        <v>31498</v>
      </c>
      <c r="J28" s="20">
        <f>SUM(H28:I28)</f>
        <v>162739</v>
      </c>
      <c r="K28" s="16">
        <f>ROUND(H28*1.02,0)</f>
        <v>133866</v>
      </c>
      <c r="L28" s="19">
        <f>MROUND(K28*0.24,1)</f>
        <v>32128</v>
      </c>
      <c r="M28" s="20">
        <f>SUM(K28:L28)</f>
        <v>165994</v>
      </c>
      <c r="N28" s="16">
        <f>ROUND(K28*1.02,0)</f>
        <v>136543</v>
      </c>
      <c r="O28" s="19">
        <f>MROUND(N28*0.24,1)</f>
        <v>32770</v>
      </c>
      <c r="P28" s="20">
        <f>SUM(N28:O28)</f>
        <v>169313</v>
      </c>
      <c r="Q28" s="16">
        <f>ROUND(N28*1.02,0)</f>
        <v>139274</v>
      </c>
      <c r="R28" s="19">
        <f>MROUND(Q28*0.24,1)</f>
        <v>33426</v>
      </c>
      <c r="S28" s="20">
        <f>SUM(Q28:R28)</f>
        <v>172700</v>
      </c>
      <c r="T28" s="16">
        <f>ROUND(Q28*1.02,0)</f>
        <v>142059</v>
      </c>
      <c r="U28" s="19">
        <f>MROUND(T28*0.24,1)</f>
        <v>34094</v>
      </c>
      <c r="V28" s="20">
        <f>SUM(T28:U28)</f>
        <v>176153</v>
      </c>
      <c r="W28" s="21"/>
    </row>
    <row r="29" spans="1:23" ht="15" customHeight="1" x14ac:dyDescent="0.25">
      <c r="A29" s="12" t="s">
        <v>54</v>
      </c>
      <c r="B29" s="46">
        <v>107293</v>
      </c>
      <c r="C29" s="47">
        <f>MROUND(B29*0.24,1)</f>
        <v>25750</v>
      </c>
      <c r="D29" s="52">
        <f>SUM(B29:C29)</f>
        <v>133043</v>
      </c>
      <c r="E29" s="16">
        <f>ROUND(B29*1.02,0)</f>
        <v>109439</v>
      </c>
      <c r="F29" s="19">
        <f>MROUND(E29*0.24,1)</f>
        <v>26265</v>
      </c>
      <c r="G29" s="20">
        <f>SUM(E29:F29)</f>
        <v>135704</v>
      </c>
      <c r="H29" s="16">
        <f>ROUND(E29*1.02,0)</f>
        <v>111628</v>
      </c>
      <c r="I29" s="19">
        <f>MROUND(H29*0.24,1)</f>
        <v>26791</v>
      </c>
      <c r="J29" s="20">
        <f>SUM(H29:I29)</f>
        <v>138419</v>
      </c>
      <c r="K29" s="16">
        <f>ROUND(H29*1.02,0)</f>
        <v>113861</v>
      </c>
      <c r="L29" s="19">
        <f>MROUND(K29*0.24,1)</f>
        <v>27327</v>
      </c>
      <c r="M29" s="20">
        <f>SUM(K29:L29)</f>
        <v>141188</v>
      </c>
      <c r="N29" s="16">
        <f>ROUND(K29*1.02,0)</f>
        <v>116138</v>
      </c>
      <c r="O29" s="19">
        <f>MROUND(N29*0.24,1)</f>
        <v>27873</v>
      </c>
      <c r="P29" s="20">
        <f>SUM(N29:O29)</f>
        <v>144011</v>
      </c>
      <c r="Q29" s="16">
        <f>ROUND(N29*1.02,0)</f>
        <v>118461</v>
      </c>
      <c r="R29" s="19">
        <f>MROUND(Q29*0.24,1)</f>
        <v>28431</v>
      </c>
      <c r="S29" s="20">
        <f>SUM(Q29:R29)</f>
        <v>146892</v>
      </c>
      <c r="T29" s="16">
        <f>ROUND(Q29*1.02,0)</f>
        <v>120830</v>
      </c>
      <c r="U29" s="19">
        <f>MROUND(T29*0.24,1)</f>
        <v>28999</v>
      </c>
      <c r="V29" s="20">
        <f>SUM(T29:U29)</f>
        <v>149829</v>
      </c>
      <c r="W29" s="21"/>
    </row>
    <row r="30" spans="1:23" ht="15" customHeight="1" thickBot="1" x14ac:dyDescent="0.3">
      <c r="A30" s="53" t="s">
        <v>55</v>
      </c>
      <c r="B30" s="33">
        <v>94052</v>
      </c>
      <c r="C30" s="34">
        <f>MROUND(B30*0.24,1)</f>
        <v>22572</v>
      </c>
      <c r="D30" s="54">
        <f>SUM(B30:C30)</f>
        <v>116624</v>
      </c>
      <c r="E30" s="55">
        <f>ROUND(B30*1.02,0)</f>
        <v>95933</v>
      </c>
      <c r="F30" s="56">
        <f>MROUND(E30*0.24,1)</f>
        <v>23024</v>
      </c>
      <c r="G30" s="57">
        <f>SUM(E30:F30)</f>
        <v>118957</v>
      </c>
      <c r="H30" s="55">
        <f>ROUND(E30*1.02,0)</f>
        <v>97852</v>
      </c>
      <c r="I30" s="56">
        <f>MROUND(H30*0.24,1)</f>
        <v>23484</v>
      </c>
      <c r="J30" s="57">
        <f>SUM(H30:I30)</f>
        <v>121336</v>
      </c>
      <c r="K30" s="55">
        <f>ROUND(H30*1.02,0)</f>
        <v>99809</v>
      </c>
      <c r="L30" s="56">
        <f>MROUND(K30*0.24,1)</f>
        <v>23954</v>
      </c>
      <c r="M30" s="57">
        <f>SUM(K30:L30)</f>
        <v>123763</v>
      </c>
      <c r="N30" s="55">
        <f>ROUND(K30*1.02,0)</f>
        <v>101805</v>
      </c>
      <c r="O30" s="56">
        <f>MROUND(N30*0.24,1)</f>
        <v>24433</v>
      </c>
      <c r="P30" s="57">
        <f>SUM(N30:O30)</f>
        <v>126238</v>
      </c>
      <c r="Q30" s="55">
        <f>ROUND(N30*1.02,0)</f>
        <v>103841</v>
      </c>
      <c r="R30" s="56">
        <f>MROUND(Q30*0.24,1)</f>
        <v>24922</v>
      </c>
      <c r="S30" s="57">
        <f>SUM(Q30:R30)</f>
        <v>128763</v>
      </c>
      <c r="T30" s="55">
        <f>ROUND(Q30*1.02,0)</f>
        <v>105918</v>
      </c>
      <c r="U30" s="56">
        <f>MROUND(T30*0.24,1)</f>
        <v>25420</v>
      </c>
      <c r="V30" s="57">
        <f>SUM(T30:U30)</f>
        <v>131338</v>
      </c>
      <c r="W30" s="58"/>
    </row>
    <row r="31" spans="1:23" ht="30" customHeight="1" thickBot="1" x14ac:dyDescent="0.3">
      <c r="B31" s="2"/>
      <c r="C31" s="3"/>
      <c r="D31" s="4"/>
      <c r="F31" s="2"/>
      <c r="G31" s="4"/>
      <c r="I31" s="2"/>
      <c r="J31" s="4"/>
      <c r="L31" s="2"/>
      <c r="M31" s="4"/>
      <c r="O31" s="2"/>
      <c r="P31" s="4"/>
      <c r="R31" s="2"/>
      <c r="S31" s="4"/>
      <c r="U31" s="2"/>
      <c r="V31" s="4"/>
    </row>
    <row r="32" spans="1:23" ht="45.75" thickBot="1" x14ac:dyDescent="0.3">
      <c r="A32" s="60" t="s">
        <v>56</v>
      </c>
      <c r="B32" s="61" t="s">
        <v>10</v>
      </c>
      <c r="C32" s="62" t="s">
        <v>11</v>
      </c>
      <c r="D32" s="63" t="s">
        <v>12</v>
      </c>
      <c r="E32" s="64" t="s">
        <v>57</v>
      </c>
      <c r="F32" s="62" t="s">
        <v>11</v>
      </c>
      <c r="G32" s="65" t="s">
        <v>13</v>
      </c>
      <c r="H32" s="62" t="s">
        <v>57</v>
      </c>
      <c r="I32" s="62" t="s">
        <v>11</v>
      </c>
      <c r="J32" s="65" t="s">
        <v>14</v>
      </c>
      <c r="K32" s="66" t="s">
        <v>10</v>
      </c>
      <c r="L32" s="62" t="s">
        <v>11</v>
      </c>
      <c r="M32" s="65" t="s">
        <v>15</v>
      </c>
      <c r="N32" s="66" t="s">
        <v>10</v>
      </c>
      <c r="O32" s="62" t="s">
        <v>11</v>
      </c>
      <c r="P32" s="65" t="s">
        <v>16</v>
      </c>
      <c r="Q32" s="66" t="s">
        <v>10</v>
      </c>
      <c r="R32" s="62" t="s">
        <v>11</v>
      </c>
      <c r="S32" s="65" t="s">
        <v>17</v>
      </c>
      <c r="T32" s="66" t="s">
        <v>10</v>
      </c>
      <c r="U32" s="62" t="s">
        <v>11</v>
      </c>
      <c r="V32" s="65" t="s">
        <v>18</v>
      </c>
      <c r="W32" s="67" t="s">
        <v>19</v>
      </c>
    </row>
    <row r="33" spans="1:23" ht="15" customHeight="1" thickBot="1" x14ac:dyDescent="0.3">
      <c r="A33" s="68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8"/>
    </row>
    <row r="34" spans="1:23" ht="29.25" customHeight="1" thickBot="1" x14ac:dyDescent="0.3">
      <c r="A34" s="78" t="s">
        <v>58</v>
      </c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80"/>
    </row>
    <row r="35" spans="1:23" ht="15" customHeight="1" thickBot="1" x14ac:dyDescent="0.3">
      <c r="A35" s="53"/>
      <c r="B35" s="70">
        <v>50000</v>
      </c>
      <c r="C35" s="71">
        <f>MROUND(B35*0.14,1)</f>
        <v>7000</v>
      </c>
      <c r="D35" s="54">
        <f>SUM(B35:C35)</f>
        <v>57000</v>
      </c>
      <c r="E35" s="55">
        <f>ROUND(B35*1.02,0)</f>
        <v>51000</v>
      </c>
      <c r="F35" s="72">
        <f>MROUND(E35*0.14,1)</f>
        <v>7140</v>
      </c>
      <c r="G35" s="54">
        <f>SUM(E35:F35)</f>
        <v>58140</v>
      </c>
      <c r="H35" s="55">
        <f>ROUND(E35*1.02,0)</f>
        <v>52020</v>
      </c>
      <c r="I35" s="72">
        <f>MROUND(H35*0.14,1)</f>
        <v>7283</v>
      </c>
      <c r="J35" s="54">
        <f>SUM(H35:I35)</f>
        <v>59303</v>
      </c>
      <c r="K35" s="55">
        <f>ROUND(H35*1.02,0)</f>
        <v>53060</v>
      </c>
      <c r="L35" s="72">
        <f>MROUND(K35*0.14,1)</f>
        <v>7428</v>
      </c>
      <c r="M35" s="54">
        <f>SUM(K35:L35)</f>
        <v>60488</v>
      </c>
      <c r="N35" s="55">
        <f>ROUND(K35*1.02,0)</f>
        <v>54121</v>
      </c>
      <c r="O35" s="72">
        <f>MROUND(N35*0.14,1)</f>
        <v>7577</v>
      </c>
      <c r="P35" s="54">
        <f>SUM(N35:O35)</f>
        <v>61698</v>
      </c>
      <c r="Q35" s="55">
        <f>ROUND(N35*1.02,0)</f>
        <v>55203</v>
      </c>
      <c r="R35" s="72">
        <f>MROUND(Q35*0.14,1)</f>
        <v>7728</v>
      </c>
      <c r="S35" s="54">
        <f>SUM(Q35:R35)</f>
        <v>62931</v>
      </c>
      <c r="T35" s="55">
        <f>ROUND(Q35*1.02,0)</f>
        <v>56307</v>
      </c>
      <c r="U35" s="72">
        <f>MROUND(T35*0.14,1)</f>
        <v>7883</v>
      </c>
      <c r="V35" s="54">
        <f>SUM(T35:U35)</f>
        <v>64190</v>
      </c>
      <c r="W35" s="58"/>
    </row>
    <row r="36" spans="1:23" ht="15" customHeight="1" thickBot="1" x14ac:dyDescent="0.3"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</row>
    <row r="37" spans="1:23" ht="29.25" customHeight="1" thickBot="1" x14ac:dyDescent="0.3">
      <c r="A37" s="78" t="s">
        <v>59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80"/>
    </row>
    <row r="38" spans="1:23" ht="15" customHeight="1" x14ac:dyDescent="0.25">
      <c r="A38" s="12" t="s">
        <v>60</v>
      </c>
      <c r="B38" s="13">
        <f>18.59*35*52</f>
        <v>33833.799999999996</v>
      </c>
      <c r="C38" s="14">
        <f>MROUND(B38*0.15,1)</f>
        <v>5075</v>
      </c>
      <c r="D38" s="52">
        <f>SUM(B38:C38)</f>
        <v>38908.799999999996</v>
      </c>
      <c r="E38" s="16">
        <f>18.92*35*52</f>
        <v>34434.400000000001</v>
      </c>
      <c r="F38" s="17">
        <f>MROUND(E38*0.15,1)</f>
        <v>5165</v>
      </c>
      <c r="G38" s="52">
        <f>SUM(E38:F38)</f>
        <v>39599.4</v>
      </c>
      <c r="H38" s="16">
        <f>ROUND(E38*1.02,0)</f>
        <v>35123</v>
      </c>
      <c r="I38" s="17">
        <f>MROUND(H38*0.15,1)</f>
        <v>5268</v>
      </c>
      <c r="J38" s="52">
        <f>SUM(H38:I38)</f>
        <v>40391</v>
      </c>
      <c r="K38" s="16">
        <f>ROUND(H38*1.02,0)</f>
        <v>35825</v>
      </c>
      <c r="L38" s="17">
        <f>MROUND(K38*0.15,1)</f>
        <v>5374</v>
      </c>
      <c r="M38" s="52">
        <f>SUM(K38:L38)</f>
        <v>41199</v>
      </c>
      <c r="N38" s="16">
        <f>ROUND(K38*1.02,0)</f>
        <v>36542</v>
      </c>
      <c r="O38" s="17">
        <f>MROUND(N38*0.15,1)</f>
        <v>5481</v>
      </c>
      <c r="P38" s="52">
        <f>SUM(N38:O38)</f>
        <v>42023</v>
      </c>
      <c r="Q38" s="16">
        <f>ROUND(N38*1.02,0)</f>
        <v>37273</v>
      </c>
      <c r="R38" s="17">
        <f>MROUND(Q38*0.15,1)</f>
        <v>5591</v>
      </c>
      <c r="S38" s="52">
        <f>SUM(Q38:R38)</f>
        <v>42864</v>
      </c>
      <c r="T38" s="16">
        <f>ROUND(Q38*1.02,0)</f>
        <v>38018</v>
      </c>
      <c r="U38" s="17">
        <f>MROUND(T38*0.15,1)</f>
        <v>5703</v>
      </c>
      <c r="V38" s="52">
        <f>SUM(T38:U38)</f>
        <v>43721</v>
      </c>
      <c r="W38" s="21"/>
    </row>
    <row r="39" spans="1:23" ht="15" customHeight="1" x14ac:dyDescent="0.25">
      <c r="A39" s="12" t="s">
        <v>61</v>
      </c>
      <c r="B39" s="23">
        <f>22.83*35*52</f>
        <v>41550.6</v>
      </c>
      <c r="C39" s="24">
        <f>MROUND(B39*0.15,1)</f>
        <v>6233</v>
      </c>
      <c r="D39" s="73">
        <f>SUM(B39:C39)</f>
        <v>47783.6</v>
      </c>
      <c r="E39" s="16">
        <f>23.23*35*52</f>
        <v>42278.600000000006</v>
      </c>
      <c r="F39" s="27">
        <f>MROUND(E39*0.15,1)</f>
        <v>6342</v>
      </c>
      <c r="G39" s="73">
        <f>SUM(E39:F39)</f>
        <v>48620.600000000006</v>
      </c>
      <c r="H39" s="16">
        <f>ROUND(E39*1.02,0)</f>
        <v>43124</v>
      </c>
      <c r="I39" s="27">
        <f>MROUND(H39*0.15,1)</f>
        <v>6469</v>
      </c>
      <c r="J39" s="73">
        <f>SUM(H39:I39)</f>
        <v>49593</v>
      </c>
      <c r="K39" s="16">
        <f>ROUND(H39*1.02,0)</f>
        <v>43986</v>
      </c>
      <c r="L39" s="27">
        <f>MROUND(K39*0.15,1)</f>
        <v>6598</v>
      </c>
      <c r="M39" s="73">
        <f>SUM(K39:L39)</f>
        <v>50584</v>
      </c>
      <c r="N39" s="16">
        <f>ROUND(K39*1.02,0)</f>
        <v>44866</v>
      </c>
      <c r="O39" s="27">
        <f>MROUND(N39*0.15,1)</f>
        <v>6730</v>
      </c>
      <c r="P39" s="73">
        <f>SUM(N39:O39)</f>
        <v>51596</v>
      </c>
      <c r="Q39" s="16">
        <f>ROUND(N39*1.02,0)</f>
        <v>45763</v>
      </c>
      <c r="R39" s="27">
        <f>MROUND(Q39*0.15,1)</f>
        <v>6864</v>
      </c>
      <c r="S39" s="73">
        <f>SUM(Q39:R39)</f>
        <v>52627</v>
      </c>
      <c r="T39" s="16">
        <f>ROUND(Q39*1.02,0)</f>
        <v>46678</v>
      </c>
      <c r="U39" s="27">
        <f>MROUND(T39*0.15,1)</f>
        <v>7002</v>
      </c>
      <c r="V39" s="73">
        <f>SUM(T39:U39)</f>
        <v>53680</v>
      </c>
      <c r="W39" s="74"/>
    </row>
    <row r="40" spans="1:23" ht="15" thickBot="1" x14ac:dyDescent="0.3">
      <c r="A40" s="32" t="s">
        <v>62</v>
      </c>
      <c r="B40" s="33">
        <f>25.52*35*52</f>
        <v>46446.399999999994</v>
      </c>
      <c r="C40" s="34">
        <f>MROUND(B40*0.15,1)</f>
        <v>6967</v>
      </c>
      <c r="D40" s="75">
        <f>SUM(B40:C40)</f>
        <v>53413.399999999994</v>
      </c>
      <c r="E40" s="36">
        <f>25.97*35*52</f>
        <v>47265.399999999994</v>
      </c>
      <c r="F40" s="37">
        <f>MROUND(E40*0.15,1)</f>
        <v>7090</v>
      </c>
      <c r="G40" s="75">
        <f>SUM(E40:F40)</f>
        <v>54355.399999999994</v>
      </c>
      <c r="H40" s="36">
        <f>ROUND(E40*1.02,0)</f>
        <v>48211</v>
      </c>
      <c r="I40" s="37">
        <f>MROUND(H40*0.15,1)</f>
        <v>7232</v>
      </c>
      <c r="J40" s="75">
        <f>SUM(H40:I40)</f>
        <v>55443</v>
      </c>
      <c r="K40" s="36">
        <f>ROUND(H40*1.02,0)</f>
        <v>49175</v>
      </c>
      <c r="L40" s="37">
        <f>MROUND(K40*0.15,1)</f>
        <v>7376</v>
      </c>
      <c r="M40" s="75">
        <f>SUM(K40:L40)</f>
        <v>56551</v>
      </c>
      <c r="N40" s="36">
        <f>ROUND(K40*1.02,0)</f>
        <v>50159</v>
      </c>
      <c r="O40" s="37">
        <f>MROUND(N40*0.15,1)</f>
        <v>7524</v>
      </c>
      <c r="P40" s="75">
        <f>SUM(N40:O40)</f>
        <v>57683</v>
      </c>
      <c r="Q40" s="36">
        <f>ROUND(N40*1.02,0)</f>
        <v>51162</v>
      </c>
      <c r="R40" s="37">
        <f>MROUND(Q40*0.15,1)</f>
        <v>7674</v>
      </c>
      <c r="S40" s="75">
        <f>SUM(Q40:R40)</f>
        <v>58836</v>
      </c>
      <c r="T40" s="36">
        <f>ROUND(Q40*1.02,0)</f>
        <v>52185</v>
      </c>
      <c r="U40" s="37">
        <f>MROUND(T40*0.15,1)</f>
        <v>7828</v>
      </c>
      <c r="V40" s="75">
        <f>SUM(T40:U40)</f>
        <v>60013</v>
      </c>
      <c r="W40" s="41"/>
    </row>
    <row r="41" spans="1:23" ht="15" customHeight="1" x14ac:dyDescent="0.25"/>
    <row r="42" spans="1:23" x14ac:dyDescent="0.25">
      <c r="W42" s="76">
        <f>SUM(D22,G22,J22,M22,S22,V22)</f>
        <v>733047</v>
      </c>
    </row>
    <row r="49" spans="2:2" x14ac:dyDescent="0.25">
      <c r="B49" s="77"/>
    </row>
  </sheetData>
  <mergeCells count="7">
    <mergeCell ref="A37:W37"/>
    <mergeCell ref="A1:W1"/>
    <mergeCell ref="A5:W5"/>
    <mergeCell ref="A15:W15"/>
    <mergeCell ref="A20:W20"/>
    <mergeCell ref="A26:W26"/>
    <mergeCell ref="A34:W3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Personnel $$$ UQTR</vt:lpstr>
      <vt:lpstr>_Ssoutien8An1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Tremblay, Camille</dc:creator>
  <cp:lastModifiedBy>Mc Sween, Marie-Pier</cp:lastModifiedBy>
  <dcterms:created xsi:type="dcterms:W3CDTF">2023-10-24T19:12:31Z</dcterms:created>
  <dcterms:modified xsi:type="dcterms:W3CDTF">2025-08-21T17:51:05Z</dcterms:modified>
</cp:coreProperties>
</file>